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240" yWindow="240" windowWidth="25360" windowHeight="15760" tabRatio="500" activeTab="2"/>
  </bookViews>
  <sheets>
    <sheet name="Studies" sheetId="1" r:id="rId1"/>
    <sheet name="Data Compilation" sheetId="2" r:id="rId2"/>
    <sheet name="ForMatlab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5" i="2" l="1"/>
  <c r="L154" i="2"/>
  <c r="I155" i="2"/>
  <c r="I154" i="2"/>
  <c r="G155" i="2"/>
  <c r="G154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63" i="2"/>
  <c r="J2" i="2"/>
  <c r="I2" i="2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AA23" i="2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AA63" i="2"/>
  <c r="C60" i="3"/>
  <c r="AA64" i="2"/>
  <c r="C61" i="3"/>
  <c r="AA65" i="2"/>
  <c r="C62" i="3"/>
  <c r="AA66" i="2"/>
  <c r="C63" i="3"/>
  <c r="AA67" i="2"/>
  <c r="C64" i="3"/>
  <c r="AA68" i="2"/>
  <c r="C65" i="3"/>
  <c r="AA69" i="2"/>
  <c r="C66" i="3"/>
  <c r="AA70" i="2"/>
  <c r="C67" i="3"/>
  <c r="AA71" i="2"/>
  <c r="C68" i="3"/>
  <c r="AA72" i="2"/>
  <c r="C69" i="3"/>
  <c r="AA73" i="2"/>
  <c r="C70" i="3"/>
  <c r="AA74" i="2"/>
  <c r="C71" i="3"/>
  <c r="AA75" i="2"/>
  <c r="C72" i="3"/>
  <c r="AA76" i="2"/>
  <c r="C73" i="3"/>
  <c r="AA77" i="2"/>
  <c r="C74" i="3"/>
  <c r="AA78" i="2"/>
  <c r="C75" i="3"/>
  <c r="AA79" i="2"/>
  <c r="C76" i="3"/>
  <c r="AA80" i="2"/>
  <c r="C77" i="3"/>
  <c r="AA81" i="2"/>
  <c r="C78" i="3"/>
  <c r="AA82" i="2"/>
  <c r="C79" i="3"/>
  <c r="AA83" i="2"/>
  <c r="C80" i="3"/>
  <c r="AA84" i="2"/>
  <c r="C81" i="3"/>
  <c r="AA85" i="2"/>
  <c r="C82" i="3"/>
  <c r="AA86" i="2"/>
  <c r="C83" i="3"/>
  <c r="C84" i="3"/>
  <c r="C85" i="3"/>
  <c r="C86" i="3"/>
  <c r="C87" i="3"/>
  <c r="C88" i="3"/>
  <c r="AA92" i="2"/>
  <c r="C89" i="3"/>
  <c r="AA93" i="2"/>
  <c r="C90" i="3"/>
  <c r="AA94" i="2"/>
  <c r="C91" i="3"/>
  <c r="AA95" i="2"/>
  <c r="C92" i="3"/>
  <c r="AA96" i="2"/>
  <c r="C93" i="3"/>
  <c r="AA97" i="2"/>
  <c r="C94" i="3"/>
  <c r="AA98" i="2"/>
  <c r="C95" i="3"/>
  <c r="AA99" i="2"/>
  <c r="C96" i="3"/>
  <c r="AA100" i="2"/>
  <c r="C97" i="3"/>
  <c r="AA101" i="2"/>
  <c r="C98" i="3"/>
  <c r="AA102" i="2"/>
  <c r="C99" i="3"/>
  <c r="AA103" i="2"/>
  <c r="C100" i="3"/>
  <c r="AA104" i="2"/>
  <c r="C101" i="3"/>
  <c r="AA105" i="2"/>
  <c r="C102" i="3"/>
  <c r="AA106" i="2"/>
  <c r="C103" i="3"/>
  <c r="AA107" i="2"/>
  <c r="C104" i="3"/>
  <c r="AA108" i="2"/>
  <c r="C105" i="3"/>
  <c r="AA109" i="2"/>
  <c r="C106" i="3"/>
  <c r="AA110" i="2"/>
  <c r="C107" i="3"/>
  <c r="AA111" i="2"/>
  <c r="C108" i="3"/>
  <c r="AA112" i="2"/>
  <c r="C109" i="3"/>
  <c r="AA113" i="2"/>
  <c r="C110" i="3"/>
  <c r="AA114" i="2"/>
  <c r="C111" i="3"/>
  <c r="AA115" i="2"/>
  <c r="C112" i="3"/>
  <c r="AA116" i="2"/>
  <c r="C113" i="3"/>
  <c r="AA117" i="2"/>
  <c r="C114" i="3"/>
  <c r="AA118" i="2"/>
  <c r="C115" i="3"/>
  <c r="AA119" i="2"/>
  <c r="C116" i="3"/>
  <c r="AA120" i="2"/>
  <c r="C117" i="3"/>
  <c r="AA121" i="2"/>
  <c r="C118" i="3"/>
  <c r="AA122" i="2"/>
  <c r="C119" i="3"/>
  <c r="AA123" i="2"/>
  <c r="C120" i="3"/>
  <c r="AA124" i="2"/>
  <c r="C121" i="3"/>
  <c r="AA125" i="2"/>
  <c r="C122" i="3"/>
  <c r="AA126" i="2"/>
  <c r="C123" i="3"/>
  <c r="AA127" i="2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3" i="3"/>
  <c r="M4" i="3"/>
  <c r="N4" i="3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D4" i="3"/>
  <c r="E4" i="3"/>
  <c r="F4" i="3"/>
  <c r="H4" i="3"/>
  <c r="I4" i="3"/>
  <c r="J4" i="3"/>
  <c r="K4" i="3"/>
  <c r="D5" i="3"/>
  <c r="E5" i="3"/>
  <c r="F5" i="3"/>
  <c r="H5" i="3"/>
  <c r="I5" i="3"/>
  <c r="J5" i="3"/>
  <c r="K5" i="3"/>
  <c r="D6" i="3"/>
  <c r="E6" i="3"/>
  <c r="F6" i="3"/>
  <c r="H6" i="3"/>
  <c r="I6" i="3"/>
  <c r="J6" i="3"/>
  <c r="K6" i="3"/>
  <c r="D7" i="3"/>
  <c r="E7" i="3"/>
  <c r="F7" i="3"/>
  <c r="H7" i="3"/>
  <c r="I7" i="3"/>
  <c r="J7" i="3"/>
  <c r="K7" i="3"/>
  <c r="D8" i="3"/>
  <c r="E8" i="3"/>
  <c r="F8" i="3"/>
  <c r="H8" i="3"/>
  <c r="I8" i="3"/>
  <c r="J8" i="3"/>
  <c r="K8" i="3"/>
  <c r="D9" i="3"/>
  <c r="E9" i="3"/>
  <c r="F9" i="3"/>
  <c r="H9" i="3"/>
  <c r="I9" i="3"/>
  <c r="J9" i="3"/>
  <c r="K9" i="3"/>
  <c r="D10" i="3"/>
  <c r="E10" i="3"/>
  <c r="F10" i="3"/>
  <c r="H10" i="3"/>
  <c r="I10" i="3"/>
  <c r="J10" i="3"/>
  <c r="K10" i="3"/>
  <c r="D11" i="3"/>
  <c r="E11" i="3"/>
  <c r="F11" i="3"/>
  <c r="H11" i="3"/>
  <c r="I11" i="3"/>
  <c r="J11" i="3"/>
  <c r="K11" i="3"/>
  <c r="D12" i="3"/>
  <c r="E12" i="3"/>
  <c r="F12" i="3"/>
  <c r="H12" i="3"/>
  <c r="I12" i="3"/>
  <c r="J12" i="3"/>
  <c r="K12" i="3"/>
  <c r="D13" i="3"/>
  <c r="E13" i="3"/>
  <c r="F13" i="3"/>
  <c r="H13" i="3"/>
  <c r="I13" i="3"/>
  <c r="J13" i="3"/>
  <c r="K13" i="3"/>
  <c r="D14" i="3"/>
  <c r="E14" i="3"/>
  <c r="F14" i="3"/>
  <c r="H14" i="3"/>
  <c r="I14" i="3"/>
  <c r="J14" i="3"/>
  <c r="K14" i="3"/>
  <c r="D15" i="3"/>
  <c r="E15" i="3"/>
  <c r="F15" i="3"/>
  <c r="H15" i="3"/>
  <c r="I15" i="3"/>
  <c r="J15" i="3"/>
  <c r="K15" i="3"/>
  <c r="D16" i="3"/>
  <c r="E16" i="3"/>
  <c r="F16" i="3"/>
  <c r="H16" i="3"/>
  <c r="I16" i="3"/>
  <c r="J16" i="3"/>
  <c r="K16" i="3"/>
  <c r="D17" i="3"/>
  <c r="E17" i="3"/>
  <c r="F17" i="3"/>
  <c r="H17" i="3"/>
  <c r="I17" i="3"/>
  <c r="J17" i="3"/>
  <c r="K17" i="3"/>
  <c r="D18" i="3"/>
  <c r="E18" i="3"/>
  <c r="F18" i="3"/>
  <c r="H18" i="3"/>
  <c r="I18" i="3"/>
  <c r="J18" i="3"/>
  <c r="K18" i="3"/>
  <c r="D19" i="3"/>
  <c r="E19" i="3"/>
  <c r="F19" i="3"/>
  <c r="H19" i="3"/>
  <c r="I19" i="3"/>
  <c r="J19" i="3"/>
  <c r="K19" i="3"/>
  <c r="H23" i="2"/>
  <c r="D20" i="3"/>
  <c r="V23" i="2"/>
  <c r="E20" i="3"/>
  <c r="O23" i="2"/>
  <c r="F20" i="3"/>
  <c r="H20" i="3"/>
  <c r="I20" i="3"/>
  <c r="J20" i="3"/>
  <c r="K20" i="3"/>
  <c r="D21" i="3"/>
  <c r="E21" i="3"/>
  <c r="F21" i="3"/>
  <c r="H21" i="3"/>
  <c r="I21" i="3"/>
  <c r="J21" i="3"/>
  <c r="K21" i="3"/>
  <c r="D22" i="3"/>
  <c r="E22" i="3"/>
  <c r="F22" i="3"/>
  <c r="H22" i="3"/>
  <c r="I22" i="3"/>
  <c r="J22" i="3"/>
  <c r="K22" i="3"/>
  <c r="D23" i="3"/>
  <c r="E23" i="3"/>
  <c r="F23" i="3"/>
  <c r="H23" i="3"/>
  <c r="I23" i="3"/>
  <c r="J23" i="3"/>
  <c r="K23" i="3"/>
  <c r="D24" i="3"/>
  <c r="E24" i="3"/>
  <c r="F24" i="3"/>
  <c r="H24" i="3"/>
  <c r="I24" i="3"/>
  <c r="J24" i="3"/>
  <c r="K24" i="3"/>
  <c r="D25" i="3"/>
  <c r="E25" i="3"/>
  <c r="F25" i="3"/>
  <c r="H25" i="3"/>
  <c r="I25" i="3"/>
  <c r="J25" i="3"/>
  <c r="K25" i="3"/>
  <c r="D26" i="3"/>
  <c r="E26" i="3"/>
  <c r="F26" i="3"/>
  <c r="H26" i="3"/>
  <c r="I26" i="3"/>
  <c r="J26" i="3"/>
  <c r="K26" i="3"/>
  <c r="D27" i="3"/>
  <c r="E27" i="3"/>
  <c r="F27" i="3"/>
  <c r="H27" i="3"/>
  <c r="I27" i="3"/>
  <c r="J27" i="3"/>
  <c r="K27" i="3"/>
  <c r="D28" i="3"/>
  <c r="E28" i="3"/>
  <c r="F28" i="3"/>
  <c r="H28" i="3"/>
  <c r="I28" i="3"/>
  <c r="J28" i="3"/>
  <c r="K28" i="3"/>
  <c r="D29" i="3"/>
  <c r="E29" i="3"/>
  <c r="F29" i="3"/>
  <c r="H29" i="3"/>
  <c r="I29" i="3"/>
  <c r="J29" i="3"/>
  <c r="K29" i="3"/>
  <c r="D30" i="3"/>
  <c r="E30" i="3"/>
  <c r="F30" i="3"/>
  <c r="H30" i="3"/>
  <c r="I30" i="3"/>
  <c r="J30" i="3"/>
  <c r="K30" i="3"/>
  <c r="D31" i="3"/>
  <c r="E31" i="3"/>
  <c r="F31" i="3"/>
  <c r="H31" i="3"/>
  <c r="I31" i="3"/>
  <c r="J31" i="3"/>
  <c r="K31" i="3"/>
  <c r="D32" i="3"/>
  <c r="E32" i="3"/>
  <c r="F32" i="3"/>
  <c r="H32" i="3"/>
  <c r="I32" i="3"/>
  <c r="J32" i="3"/>
  <c r="K32" i="3"/>
  <c r="D33" i="3"/>
  <c r="E33" i="3"/>
  <c r="F33" i="3"/>
  <c r="H33" i="3"/>
  <c r="I33" i="3"/>
  <c r="J33" i="3"/>
  <c r="K33" i="3"/>
  <c r="D34" i="3"/>
  <c r="E34" i="3"/>
  <c r="F34" i="3"/>
  <c r="H34" i="3"/>
  <c r="I34" i="3"/>
  <c r="J34" i="3"/>
  <c r="K34" i="3"/>
  <c r="D35" i="3"/>
  <c r="E35" i="3"/>
  <c r="F35" i="3"/>
  <c r="H35" i="3"/>
  <c r="I35" i="3"/>
  <c r="J35" i="3"/>
  <c r="K35" i="3"/>
  <c r="D36" i="3"/>
  <c r="E36" i="3"/>
  <c r="F36" i="3"/>
  <c r="H36" i="3"/>
  <c r="I36" i="3"/>
  <c r="J36" i="3"/>
  <c r="K36" i="3"/>
  <c r="D37" i="3"/>
  <c r="E37" i="3"/>
  <c r="F37" i="3"/>
  <c r="H37" i="3"/>
  <c r="I37" i="3"/>
  <c r="J37" i="3"/>
  <c r="K37" i="3"/>
  <c r="D38" i="3"/>
  <c r="E38" i="3"/>
  <c r="F38" i="3"/>
  <c r="H38" i="3"/>
  <c r="I38" i="3"/>
  <c r="J38" i="3"/>
  <c r="K38" i="3"/>
  <c r="D39" i="3"/>
  <c r="E39" i="3"/>
  <c r="F39" i="3"/>
  <c r="H39" i="3"/>
  <c r="I39" i="3"/>
  <c r="J39" i="3"/>
  <c r="K39" i="3"/>
  <c r="D40" i="3"/>
  <c r="E40" i="3"/>
  <c r="F40" i="3"/>
  <c r="H40" i="3"/>
  <c r="I40" i="3"/>
  <c r="J40" i="3"/>
  <c r="K40" i="3"/>
  <c r="D41" i="3"/>
  <c r="E41" i="3"/>
  <c r="F41" i="3"/>
  <c r="H41" i="3"/>
  <c r="I41" i="3"/>
  <c r="J41" i="3"/>
  <c r="K41" i="3"/>
  <c r="D42" i="3"/>
  <c r="E42" i="3"/>
  <c r="F42" i="3"/>
  <c r="H42" i="3"/>
  <c r="I42" i="3"/>
  <c r="J42" i="3"/>
  <c r="K42" i="3"/>
  <c r="D43" i="3"/>
  <c r="E43" i="3"/>
  <c r="F43" i="3"/>
  <c r="H43" i="3"/>
  <c r="I43" i="3"/>
  <c r="J43" i="3"/>
  <c r="K43" i="3"/>
  <c r="D44" i="3"/>
  <c r="E44" i="3"/>
  <c r="F44" i="3"/>
  <c r="H44" i="3"/>
  <c r="I44" i="3"/>
  <c r="J44" i="3"/>
  <c r="K44" i="3"/>
  <c r="D45" i="3"/>
  <c r="E45" i="3"/>
  <c r="F45" i="3"/>
  <c r="H45" i="3"/>
  <c r="I45" i="3"/>
  <c r="J45" i="3"/>
  <c r="K45" i="3"/>
  <c r="D46" i="3"/>
  <c r="E46" i="3"/>
  <c r="F46" i="3"/>
  <c r="H46" i="3"/>
  <c r="I46" i="3"/>
  <c r="J46" i="3"/>
  <c r="K46" i="3"/>
  <c r="D47" i="3"/>
  <c r="E47" i="3"/>
  <c r="F47" i="3"/>
  <c r="H47" i="3"/>
  <c r="I47" i="3"/>
  <c r="J47" i="3"/>
  <c r="K47" i="3"/>
  <c r="D48" i="3"/>
  <c r="E48" i="3"/>
  <c r="F48" i="3"/>
  <c r="H48" i="3"/>
  <c r="I48" i="3"/>
  <c r="J48" i="3"/>
  <c r="K48" i="3"/>
  <c r="D49" i="3"/>
  <c r="E49" i="3"/>
  <c r="F49" i="3"/>
  <c r="H49" i="3"/>
  <c r="I49" i="3"/>
  <c r="J49" i="3"/>
  <c r="K49" i="3"/>
  <c r="D50" i="3"/>
  <c r="E50" i="3"/>
  <c r="F50" i="3"/>
  <c r="H50" i="3"/>
  <c r="I50" i="3"/>
  <c r="J50" i="3"/>
  <c r="K50" i="3"/>
  <c r="D51" i="3"/>
  <c r="E51" i="3"/>
  <c r="F51" i="3"/>
  <c r="H51" i="3"/>
  <c r="I51" i="3"/>
  <c r="J51" i="3"/>
  <c r="K51" i="3"/>
  <c r="D52" i="3"/>
  <c r="E52" i="3"/>
  <c r="F52" i="3"/>
  <c r="H52" i="3"/>
  <c r="I52" i="3"/>
  <c r="J52" i="3"/>
  <c r="K52" i="3"/>
  <c r="D53" i="3"/>
  <c r="E53" i="3"/>
  <c r="F53" i="3"/>
  <c r="H53" i="3"/>
  <c r="I53" i="3"/>
  <c r="J53" i="3"/>
  <c r="K53" i="3"/>
  <c r="D54" i="3"/>
  <c r="E54" i="3"/>
  <c r="F54" i="3"/>
  <c r="H54" i="3"/>
  <c r="I54" i="3"/>
  <c r="J54" i="3"/>
  <c r="K54" i="3"/>
  <c r="D55" i="3"/>
  <c r="E55" i="3"/>
  <c r="F55" i="3"/>
  <c r="H55" i="3"/>
  <c r="I55" i="3"/>
  <c r="J55" i="3"/>
  <c r="K55" i="3"/>
  <c r="D56" i="3"/>
  <c r="E56" i="3"/>
  <c r="F56" i="3"/>
  <c r="H56" i="3"/>
  <c r="I56" i="3"/>
  <c r="J56" i="3"/>
  <c r="K56" i="3"/>
  <c r="D57" i="3"/>
  <c r="E57" i="3"/>
  <c r="F57" i="3"/>
  <c r="H57" i="3"/>
  <c r="I57" i="3"/>
  <c r="J57" i="3"/>
  <c r="K57" i="3"/>
  <c r="D58" i="3"/>
  <c r="E58" i="3"/>
  <c r="F58" i="3"/>
  <c r="H58" i="3"/>
  <c r="I58" i="3"/>
  <c r="J58" i="3"/>
  <c r="K58" i="3"/>
  <c r="D59" i="3"/>
  <c r="E59" i="3"/>
  <c r="F59" i="3"/>
  <c r="H59" i="3"/>
  <c r="I59" i="3"/>
  <c r="J59" i="3"/>
  <c r="K59" i="3"/>
  <c r="D60" i="3"/>
  <c r="E60" i="3"/>
  <c r="O63" i="2"/>
  <c r="F60" i="3"/>
  <c r="H60" i="3"/>
  <c r="I60" i="3"/>
  <c r="J60" i="3"/>
  <c r="K60" i="3"/>
  <c r="D61" i="3"/>
  <c r="E61" i="3"/>
  <c r="O64" i="2"/>
  <c r="F61" i="3"/>
  <c r="H61" i="3"/>
  <c r="I61" i="3"/>
  <c r="J61" i="3"/>
  <c r="K61" i="3"/>
  <c r="E62" i="3"/>
  <c r="F62" i="3"/>
  <c r="H62" i="3"/>
  <c r="I62" i="3"/>
  <c r="J62" i="3"/>
  <c r="K62" i="3"/>
  <c r="E63" i="3"/>
  <c r="F63" i="3"/>
  <c r="H63" i="3"/>
  <c r="I63" i="3"/>
  <c r="J63" i="3"/>
  <c r="K63" i="3"/>
  <c r="E64" i="3"/>
  <c r="F64" i="3"/>
  <c r="H64" i="3"/>
  <c r="I64" i="3"/>
  <c r="J64" i="3"/>
  <c r="K64" i="3"/>
  <c r="D65" i="3"/>
  <c r="E65" i="3"/>
  <c r="O68" i="2"/>
  <c r="F65" i="3"/>
  <c r="H65" i="3"/>
  <c r="I65" i="3"/>
  <c r="J65" i="3"/>
  <c r="K65" i="3"/>
  <c r="D66" i="3"/>
  <c r="E66" i="3"/>
  <c r="O69" i="2"/>
  <c r="F66" i="3"/>
  <c r="H66" i="3"/>
  <c r="I66" i="3"/>
  <c r="J66" i="3"/>
  <c r="K66" i="3"/>
  <c r="D67" i="3"/>
  <c r="E67" i="3"/>
  <c r="O70" i="2"/>
  <c r="F67" i="3"/>
  <c r="H67" i="3"/>
  <c r="I67" i="3"/>
  <c r="J67" i="3"/>
  <c r="K67" i="3"/>
  <c r="D68" i="3"/>
  <c r="E68" i="3"/>
  <c r="O71" i="2"/>
  <c r="F68" i="3"/>
  <c r="H68" i="3"/>
  <c r="I68" i="3"/>
  <c r="J68" i="3"/>
  <c r="K68" i="3"/>
  <c r="D69" i="3"/>
  <c r="E69" i="3"/>
  <c r="O72" i="2"/>
  <c r="F69" i="3"/>
  <c r="H69" i="3"/>
  <c r="I69" i="3"/>
  <c r="J69" i="3"/>
  <c r="K69" i="3"/>
  <c r="D70" i="3"/>
  <c r="E70" i="3"/>
  <c r="O73" i="2"/>
  <c r="F70" i="3"/>
  <c r="H70" i="3"/>
  <c r="I70" i="3"/>
  <c r="J70" i="3"/>
  <c r="K70" i="3"/>
  <c r="D71" i="3"/>
  <c r="E71" i="3"/>
  <c r="O74" i="2"/>
  <c r="F71" i="3"/>
  <c r="H71" i="3"/>
  <c r="I71" i="3"/>
  <c r="J71" i="3"/>
  <c r="K71" i="3"/>
  <c r="D72" i="3"/>
  <c r="E72" i="3"/>
  <c r="O75" i="2"/>
  <c r="F72" i="3"/>
  <c r="H72" i="3"/>
  <c r="I72" i="3"/>
  <c r="J72" i="3"/>
  <c r="K72" i="3"/>
  <c r="D73" i="3"/>
  <c r="E73" i="3"/>
  <c r="O76" i="2"/>
  <c r="F73" i="3"/>
  <c r="H73" i="3"/>
  <c r="I73" i="3"/>
  <c r="J73" i="3"/>
  <c r="K73" i="3"/>
  <c r="D74" i="3"/>
  <c r="E74" i="3"/>
  <c r="O77" i="2"/>
  <c r="F74" i="3"/>
  <c r="H74" i="3"/>
  <c r="I74" i="3"/>
  <c r="J74" i="3"/>
  <c r="K74" i="3"/>
  <c r="D75" i="3"/>
  <c r="E75" i="3"/>
  <c r="O78" i="2"/>
  <c r="F75" i="3"/>
  <c r="H75" i="3"/>
  <c r="I75" i="3"/>
  <c r="J75" i="3"/>
  <c r="K75" i="3"/>
  <c r="D76" i="3"/>
  <c r="E76" i="3"/>
  <c r="O79" i="2"/>
  <c r="F76" i="3"/>
  <c r="H76" i="3"/>
  <c r="I76" i="3"/>
  <c r="J76" i="3"/>
  <c r="K76" i="3"/>
  <c r="D77" i="3"/>
  <c r="E77" i="3"/>
  <c r="O80" i="2"/>
  <c r="F77" i="3"/>
  <c r="H77" i="3"/>
  <c r="I77" i="3"/>
  <c r="J77" i="3"/>
  <c r="K77" i="3"/>
  <c r="D78" i="3"/>
  <c r="E78" i="3"/>
  <c r="O81" i="2"/>
  <c r="F78" i="3"/>
  <c r="H78" i="3"/>
  <c r="I78" i="3"/>
  <c r="J78" i="3"/>
  <c r="K78" i="3"/>
  <c r="D79" i="3"/>
  <c r="E79" i="3"/>
  <c r="O82" i="2"/>
  <c r="F79" i="3"/>
  <c r="H79" i="3"/>
  <c r="I79" i="3"/>
  <c r="J79" i="3"/>
  <c r="K79" i="3"/>
  <c r="D80" i="3"/>
  <c r="E80" i="3"/>
  <c r="O83" i="2"/>
  <c r="F80" i="3"/>
  <c r="H80" i="3"/>
  <c r="I80" i="3"/>
  <c r="J80" i="3"/>
  <c r="K80" i="3"/>
  <c r="D81" i="3"/>
  <c r="E81" i="3"/>
  <c r="O84" i="2"/>
  <c r="F81" i="3"/>
  <c r="H81" i="3"/>
  <c r="I81" i="3"/>
  <c r="J81" i="3"/>
  <c r="K81" i="3"/>
  <c r="D82" i="3"/>
  <c r="E82" i="3"/>
  <c r="O85" i="2"/>
  <c r="F82" i="3"/>
  <c r="H82" i="3"/>
  <c r="I82" i="3"/>
  <c r="J82" i="3"/>
  <c r="K82" i="3"/>
  <c r="D83" i="3"/>
  <c r="E83" i="3"/>
  <c r="O86" i="2"/>
  <c r="F83" i="3"/>
  <c r="H83" i="3"/>
  <c r="I83" i="3"/>
  <c r="J83" i="3"/>
  <c r="K83" i="3"/>
  <c r="D84" i="3"/>
  <c r="E84" i="3"/>
  <c r="O87" i="2"/>
  <c r="F84" i="3"/>
  <c r="H84" i="3"/>
  <c r="I84" i="3"/>
  <c r="J84" i="3"/>
  <c r="K84" i="3"/>
  <c r="D85" i="3"/>
  <c r="E85" i="3"/>
  <c r="O88" i="2"/>
  <c r="F85" i="3"/>
  <c r="H85" i="3"/>
  <c r="I85" i="3"/>
  <c r="J85" i="3"/>
  <c r="K85" i="3"/>
  <c r="D86" i="3"/>
  <c r="E86" i="3"/>
  <c r="O89" i="2"/>
  <c r="F86" i="3"/>
  <c r="H86" i="3"/>
  <c r="I86" i="3"/>
  <c r="J86" i="3"/>
  <c r="K86" i="3"/>
  <c r="D87" i="3"/>
  <c r="E87" i="3"/>
  <c r="O90" i="2"/>
  <c r="F87" i="3"/>
  <c r="H87" i="3"/>
  <c r="I87" i="3"/>
  <c r="J87" i="3"/>
  <c r="K87" i="3"/>
  <c r="D88" i="3"/>
  <c r="E88" i="3"/>
  <c r="O91" i="2"/>
  <c r="F88" i="3"/>
  <c r="H88" i="3"/>
  <c r="I88" i="3"/>
  <c r="J88" i="3"/>
  <c r="K88" i="3"/>
  <c r="D89" i="3"/>
  <c r="E89" i="3"/>
  <c r="O92" i="2"/>
  <c r="F89" i="3"/>
  <c r="H89" i="3"/>
  <c r="I89" i="3"/>
  <c r="J89" i="3"/>
  <c r="K89" i="3"/>
  <c r="D90" i="3"/>
  <c r="E90" i="3"/>
  <c r="O93" i="2"/>
  <c r="F90" i="3"/>
  <c r="H90" i="3"/>
  <c r="I90" i="3"/>
  <c r="J90" i="3"/>
  <c r="K90" i="3"/>
  <c r="D91" i="3"/>
  <c r="E91" i="3"/>
  <c r="O94" i="2"/>
  <c r="F91" i="3"/>
  <c r="H91" i="3"/>
  <c r="I91" i="3"/>
  <c r="J91" i="3"/>
  <c r="K91" i="3"/>
  <c r="D92" i="3"/>
  <c r="E92" i="3"/>
  <c r="O95" i="2"/>
  <c r="F92" i="3"/>
  <c r="H92" i="3"/>
  <c r="I92" i="3"/>
  <c r="J92" i="3"/>
  <c r="K92" i="3"/>
  <c r="D93" i="3"/>
  <c r="E93" i="3"/>
  <c r="O96" i="2"/>
  <c r="F93" i="3"/>
  <c r="H93" i="3"/>
  <c r="I93" i="3"/>
  <c r="J93" i="3"/>
  <c r="K93" i="3"/>
  <c r="D94" i="3"/>
  <c r="E94" i="3"/>
  <c r="O97" i="2"/>
  <c r="F94" i="3"/>
  <c r="H94" i="3"/>
  <c r="I94" i="3"/>
  <c r="J94" i="3"/>
  <c r="K94" i="3"/>
  <c r="D95" i="3"/>
  <c r="E95" i="3"/>
  <c r="O98" i="2"/>
  <c r="F95" i="3"/>
  <c r="H95" i="3"/>
  <c r="I95" i="3"/>
  <c r="J95" i="3"/>
  <c r="K95" i="3"/>
  <c r="D96" i="3"/>
  <c r="E96" i="3"/>
  <c r="O99" i="2"/>
  <c r="F96" i="3"/>
  <c r="H96" i="3"/>
  <c r="I96" i="3"/>
  <c r="J96" i="3"/>
  <c r="K96" i="3"/>
  <c r="D97" i="3"/>
  <c r="E97" i="3"/>
  <c r="O100" i="2"/>
  <c r="F97" i="3"/>
  <c r="H97" i="3"/>
  <c r="I97" i="3"/>
  <c r="J97" i="3"/>
  <c r="K97" i="3"/>
  <c r="D98" i="3"/>
  <c r="E98" i="3"/>
  <c r="O101" i="2"/>
  <c r="F98" i="3"/>
  <c r="H98" i="3"/>
  <c r="I98" i="3"/>
  <c r="J98" i="3"/>
  <c r="K98" i="3"/>
  <c r="D99" i="3"/>
  <c r="E99" i="3"/>
  <c r="O102" i="2"/>
  <c r="F99" i="3"/>
  <c r="H99" i="3"/>
  <c r="I99" i="3"/>
  <c r="J99" i="3"/>
  <c r="K99" i="3"/>
  <c r="D100" i="3"/>
  <c r="E100" i="3"/>
  <c r="O103" i="2"/>
  <c r="F100" i="3"/>
  <c r="H100" i="3"/>
  <c r="I100" i="3"/>
  <c r="J100" i="3"/>
  <c r="K100" i="3"/>
  <c r="D101" i="3"/>
  <c r="E101" i="3"/>
  <c r="O104" i="2"/>
  <c r="F101" i="3"/>
  <c r="H101" i="3"/>
  <c r="I101" i="3"/>
  <c r="J101" i="3"/>
  <c r="K101" i="3"/>
  <c r="D102" i="3"/>
  <c r="E102" i="3"/>
  <c r="O105" i="2"/>
  <c r="F102" i="3"/>
  <c r="H102" i="3"/>
  <c r="I102" i="3"/>
  <c r="J102" i="3"/>
  <c r="K102" i="3"/>
  <c r="D103" i="3"/>
  <c r="E103" i="3"/>
  <c r="O106" i="2"/>
  <c r="F103" i="3"/>
  <c r="H103" i="3"/>
  <c r="I103" i="3"/>
  <c r="J103" i="3"/>
  <c r="K103" i="3"/>
  <c r="D104" i="3"/>
  <c r="E104" i="3"/>
  <c r="O107" i="2"/>
  <c r="F104" i="3"/>
  <c r="H104" i="3"/>
  <c r="I104" i="3"/>
  <c r="J104" i="3"/>
  <c r="K104" i="3"/>
  <c r="D105" i="3"/>
  <c r="E105" i="3"/>
  <c r="O108" i="2"/>
  <c r="F105" i="3"/>
  <c r="H105" i="3"/>
  <c r="I105" i="3"/>
  <c r="J105" i="3"/>
  <c r="K105" i="3"/>
  <c r="D106" i="3"/>
  <c r="E106" i="3"/>
  <c r="O109" i="2"/>
  <c r="F106" i="3"/>
  <c r="H106" i="3"/>
  <c r="I106" i="3"/>
  <c r="J106" i="3"/>
  <c r="K106" i="3"/>
  <c r="D107" i="3"/>
  <c r="E107" i="3"/>
  <c r="O110" i="2"/>
  <c r="F107" i="3"/>
  <c r="H107" i="3"/>
  <c r="I107" i="3"/>
  <c r="J107" i="3"/>
  <c r="K107" i="3"/>
  <c r="D108" i="3"/>
  <c r="E108" i="3"/>
  <c r="O111" i="2"/>
  <c r="F108" i="3"/>
  <c r="H108" i="3"/>
  <c r="I108" i="3"/>
  <c r="J108" i="3"/>
  <c r="K108" i="3"/>
  <c r="D109" i="3"/>
  <c r="E109" i="3"/>
  <c r="O112" i="2"/>
  <c r="F109" i="3"/>
  <c r="H109" i="3"/>
  <c r="I109" i="3"/>
  <c r="J109" i="3"/>
  <c r="K109" i="3"/>
  <c r="D110" i="3"/>
  <c r="E110" i="3"/>
  <c r="O113" i="2"/>
  <c r="F110" i="3"/>
  <c r="H110" i="3"/>
  <c r="I110" i="3"/>
  <c r="J110" i="3"/>
  <c r="K110" i="3"/>
  <c r="D111" i="3"/>
  <c r="E111" i="3"/>
  <c r="O114" i="2"/>
  <c r="F111" i="3"/>
  <c r="H111" i="3"/>
  <c r="I111" i="3"/>
  <c r="J111" i="3"/>
  <c r="K111" i="3"/>
  <c r="D112" i="3"/>
  <c r="E112" i="3"/>
  <c r="O115" i="2"/>
  <c r="F112" i="3"/>
  <c r="H112" i="3"/>
  <c r="I112" i="3"/>
  <c r="J112" i="3"/>
  <c r="K112" i="3"/>
  <c r="D113" i="3"/>
  <c r="E113" i="3"/>
  <c r="O116" i="2"/>
  <c r="F113" i="3"/>
  <c r="H113" i="3"/>
  <c r="I113" i="3"/>
  <c r="J113" i="3"/>
  <c r="K113" i="3"/>
  <c r="D114" i="3"/>
  <c r="E114" i="3"/>
  <c r="O117" i="2"/>
  <c r="F114" i="3"/>
  <c r="H114" i="3"/>
  <c r="I114" i="3"/>
  <c r="J114" i="3"/>
  <c r="K114" i="3"/>
  <c r="D115" i="3"/>
  <c r="E115" i="3"/>
  <c r="O118" i="2"/>
  <c r="F115" i="3"/>
  <c r="H115" i="3"/>
  <c r="I115" i="3"/>
  <c r="J115" i="3"/>
  <c r="K115" i="3"/>
  <c r="D116" i="3"/>
  <c r="E116" i="3"/>
  <c r="O119" i="2"/>
  <c r="F116" i="3"/>
  <c r="H116" i="3"/>
  <c r="I116" i="3"/>
  <c r="J116" i="3"/>
  <c r="K116" i="3"/>
  <c r="D117" i="3"/>
  <c r="E117" i="3"/>
  <c r="O120" i="2"/>
  <c r="F117" i="3"/>
  <c r="H117" i="3"/>
  <c r="I117" i="3"/>
  <c r="J117" i="3"/>
  <c r="K117" i="3"/>
  <c r="D118" i="3"/>
  <c r="E118" i="3"/>
  <c r="O121" i="2"/>
  <c r="F118" i="3"/>
  <c r="H118" i="3"/>
  <c r="I118" i="3"/>
  <c r="J118" i="3"/>
  <c r="K118" i="3"/>
  <c r="D119" i="3"/>
  <c r="E119" i="3"/>
  <c r="O122" i="2"/>
  <c r="F119" i="3"/>
  <c r="H119" i="3"/>
  <c r="I119" i="3"/>
  <c r="J119" i="3"/>
  <c r="K119" i="3"/>
  <c r="D120" i="3"/>
  <c r="E120" i="3"/>
  <c r="O123" i="2"/>
  <c r="F120" i="3"/>
  <c r="H120" i="3"/>
  <c r="I120" i="3"/>
  <c r="J120" i="3"/>
  <c r="K120" i="3"/>
  <c r="D121" i="3"/>
  <c r="E121" i="3"/>
  <c r="O124" i="2"/>
  <c r="F121" i="3"/>
  <c r="H121" i="3"/>
  <c r="I121" i="3"/>
  <c r="J121" i="3"/>
  <c r="K121" i="3"/>
  <c r="D122" i="3"/>
  <c r="E122" i="3"/>
  <c r="O125" i="2"/>
  <c r="F122" i="3"/>
  <c r="H122" i="3"/>
  <c r="I122" i="3"/>
  <c r="J122" i="3"/>
  <c r="K122" i="3"/>
  <c r="D123" i="3"/>
  <c r="E123" i="3"/>
  <c r="O126" i="2"/>
  <c r="F123" i="3"/>
  <c r="H123" i="3"/>
  <c r="I123" i="3"/>
  <c r="J123" i="3"/>
  <c r="K123" i="3"/>
  <c r="D124" i="3"/>
  <c r="E124" i="3"/>
  <c r="O127" i="2"/>
  <c r="F124" i="3"/>
  <c r="H124" i="3"/>
  <c r="I124" i="3"/>
  <c r="J124" i="3"/>
  <c r="K124" i="3"/>
  <c r="D125" i="3"/>
  <c r="E125" i="3"/>
  <c r="F125" i="3"/>
  <c r="H125" i="3"/>
  <c r="I125" i="3"/>
  <c r="J125" i="3"/>
  <c r="K125" i="3"/>
  <c r="D126" i="3"/>
  <c r="E126" i="3"/>
  <c r="F126" i="3"/>
  <c r="H126" i="3"/>
  <c r="I126" i="3"/>
  <c r="J126" i="3"/>
  <c r="K126" i="3"/>
  <c r="D127" i="3"/>
  <c r="E127" i="3"/>
  <c r="F127" i="3"/>
  <c r="H127" i="3"/>
  <c r="I127" i="3"/>
  <c r="J127" i="3"/>
  <c r="K127" i="3"/>
  <c r="D128" i="3"/>
  <c r="E128" i="3"/>
  <c r="F128" i="3"/>
  <c r="H128" i="3"/>
  <c r="I128" i="3"/>
  <c r="J128" i="3"/>
  <c r="K128" i="3"/>
  <c r="D129" i="3"/>
  <c r="E129" i="3"/>
  <c r="F129" i="3"/>
  <c r="H129" i="3"/>
  <c r="I129" i="3"/>
  <c r="J129" i="3"/>
  <c r="K129" i="3"/>
  <c r="D130" i="3"/>
  <c r="E130" i="3"/>
  <c r="F130" i="3"/>
  <c r="H130" i="3"/>
  <c r="I130" i="3"/>
  <c r="J130" i="3"/>
  <c r="K130" i="3"/>
  <c r="D131" i="3"/>
  <c r="E131" i="3"/>
  <c r="F131" i="3"/>
  <c r="H131" i="3"/>
  <c r="I131" i="3"/>
  <c r="J131" i="3"/>
  <c r="K131" i="3"/>
  <c r="D132" i="3"/>
  <c r="E132" i="3"/>
  <c r="F132" i="3"/>
  <c r="H132" i="3"/>
  <c r="I132" i="3"/>
  <c r="J132" i="3"/>
  <c r="K132" i="3"/>
  <c r="D133" i="3"/>
  <c r="E133" i="3"/>
  <c r="F133" i="3"/>
  <c r="H133" i="3"/>
  <c r="I133" i="3"/>
  <c r="J133" i="3"/>
  <c r="K133" i="3"/>
  <c r="D134" i="3"/>
  <c r="E134" i="3"/>
  <c r="F134" i="3"/>
  <c r="H134" i="3"/>
  <c r="I134" i="3"/>
  <c r="J134" i="3"/>
  <c r="K134" i="3"/>
  <c r="D135" i="3"/>
  <c r="E135" i="3"/>
  <c r="F135" i="3"/>
  <c r="H135" i="3"/>
  <c r="I135" i="3"/>
  <c r="J135" i="3"/>
  <c r="K135" i="3"/>
  <c r="D136" i="3"/>
  <c r="E136" i="3"/>
  <c r="F136" i="3"/>
  <c r="H136" i="3"/>
  <c r="I136" i="3"/>
  <c r="J136" i="3"/>
  <c r="K136" i="3"/>
  <c r="D137" i="3"/>
  <c r="E137" i="3"/>
  <c r="F137" i="3"/>
  <c r="H137" i="3"/>
  <c r="I137" i="3"/>
  <c r="J137" i="3"/>
  <c r="K137" i="3"/>
  <c r="D138" i="3"/>
  <c r="E138" i="3"/>
  <c r="F138" i="3"/>
  <c r="H138" i="3"/>
  <c r="I138" i="3"/>
  <c r="J138" i="3"/>
  <c r="K138" i="3"/>
  <c r="D139" i="3"/>
  <c r="E139" i="3"/>
  <c r="F139" i="3"/>
  <c r="H139" i="3"/>
  <c r="I139" i="3"/>
  <c r="J139" i="3"/>
  <c r="K139" i="3"/>
  <c r="D140" i="3"/>
  <c r="E140" i="3"/>
  <c r="F140" i="3"/>
  <c r="H140" i="3"/>
  <c r="I140" i="3"/>
  <c r="J140" i="3"/>
  <c r="K140" i="3"/>
  <c r="D141" i="3"/>
  <c r="E141" i="3"/>
  <c r="F141" i="3"/>
  <c r="H141" i="3"/>
  <c r="I141" i="3"/>
  <c r="J141" i="3"/>
  <c r="K141" i="3"/>
  <c r="D142" i="3"/>
  <c r="E142" i="3"/>
  <c r="F142" i="3"/>
  <c r="H142" i="3"/>
  <c r="I142" i="3"/>
  <c r="J142" i="3"/>
  <c r="K142" i="3"/>
  <c r="D143" i="3"/>
  <c r="E143" i="3"/>
  <c r="F143" i="3"/>
  <c r="H143" i="3"/>
  <c r="I143" i="3"/>
  <c r="J143" i="3"/>
  <c r="K143" i="3"/>
  <c r="D144" i="3"/>
  <c r="E144" i="3"/>
  <c r="F144" i="3"/>
  <c r="H144" i="3"/>
  <c r="I144" i="3"/>
  <c r="J144" i="3"/>
  <c r="K144" i="3"/>
  <c r="D145" i="3"/>
  <c r="E145" i="3"/>
  <c r="F145" i="3"/>
  <c r="H145" i="3"/>
  <c r="I145" i="3"/>
  <c r="J145" i="3"/>
  <c r="K145" i="3"/>
  <c r="D146" i="3"/>
  <c r="E146" i="3"/>
  <c r="F146" i="3"/>
  <c r="H146" i="3"/>
  <c r="I146" i="3"/>
  <c r="J146" i="3"/>
  <c r="K146" i="3"/>
  <c r="D147" i="3"/>
  <c r="E147" i="3"/>
  <c r="F147" i="3"/>
  <c r="H147" i="3"/>
  <c r="I147" i="3"/>
  <c r="J147" i="3"/>
  <c r="K147" i="3"/>
  <c r="D148" i="3"/>
  <c r="E148" i="3"/>
  <c r="F148" i="3"/>
  <c r="H148" i="3"/>
  <c r="I148" i="3"/>
  <c r="J148" i="3"/>
  <c r="K148" i="3"/>
  <c r="D149" i="3"/>
  <c r="E149" i="3"/>
  <c r="F149" i="3"/>
  <c r="H149" i="3"/>
  <c r="I149" i="3"/>
  <c r="J149" i="3"/>
  <c r="K149" i="3"/>
  <c r="N3" i="3"/>
  <c r="M3" i="3"/>
  <c r="K3" i="3"/>
  <c r="J3" i="3"/>
  <c r="I3" i="3"/>
  <c r="H3" i="3"/>
  <c r="F3" i="3"/>
  <c r="E3" i="3"/>
  <c r="D3" i="3"/>
  <c r="J81" i="2"/>
  <c r="AB81" i="2"/>
  <c r="J82" i="2"/>
  <c r="AB82" i="2"/>
  <c r="J83" i="2"/>
  <c r="AB83" i="2"/>
  <c r="J84" i="2"/>
  <c r="AB84" i="2"/>
  <c r="J85" i="2"/>
  <c r="AB85" i="2"/>
  <c r="J86" i="2"/>
  <c r="AB86" i="2"/>
  <c r="J92" i="2"/>
  <c r="AB92" i="2"/>
  <c r="J93" i="2"/>
  <c r="AB93" i="2"/>
  <c r="J94" i="2"/>
  <c r="AB94" i="2"/>
  <c r="J95" i="2"/>
  <c r="AB95" i="2"/>
  <c r="J96" i="2"/>
  <c r="AB96" i="2"/>
  <c r="J97" i="2"/>
  <c r="AB97" i="2"/>
  <c r="J98" i="2"/>
  <c r="AB98" i="2"/>
  <c r="J99" i="2"/>
  <c r="AB99" i="2"/>
  <c r="J100" i="2"/>
  <c r="AB100" i="2"/>
  <c r="J101" i="2"/>
  <c r="AB101" i="2"/>
  <c r="J102" i="2"/>
  <c r="AB102" i="2"/>
  <c r="J103" i="2"/>
  <c r="AB103" i="2"/>
  <c r="J104" i="2"/>
  <c r="AB104" i="2"/>
  <c r="J105" i="2"/>
  <c r="AB105" i="2"/>
  <c r="J106" i="2"/>
  <c r="AB106" i="2"/>
  <c r="J107" i="2"/>
  <c r="AB107" i="2"/>
  <c r="J108" i="2"/>
  <c r="AB108" i="2"/>
  <c r="J109" i="2"/>
  <c r="AB109" i="2"/>
  <c r="J110" i="2"/>
  <c r="AB110" i="2"/>
  <c r="J111" i="2"/>
  <c r="AB111" i="2"/>
  <c r="J112" i="2"/>
  <c r="AB112" i="2"/>
  <c r="J113" i="2"/>
  <c r="AB113" i="2"/>
  <c r="J114" i="2"/>
  <c r="AB114" i="2"/>
  <c r="J115" i="2"/>
  <c r="AB115" i="2"/>
  <c r="J116" i="2"/>
  <c r="AB116" i="2"/>
  <c r="J117" i="2"/>
  <c r="AB117" i="2"/>
  <c r="J118" i="2"/>
  <c r="AB118" i="2"/>
  <c r="J119" i="2"/>
  <c r="AB119" i="2"/>
  <c r="J120" i="2"/>
  <c r="AB120" i="2"/>
  <c r="J121" i="2"/>
  <c r="AB121" i="2"/>
  <c r="J122" i="2"/>
  <c r="AB122" i="2"/>
  <c r="J123" i="2"/>
  <c r="AB123" i="2"/>
  <c r="J124" i="2"/>
  <c r="AB124" i="2"/>
  <c r="J125" i="2"/>
  <c r="AB125" i="2"/>
  <c r="J126" i="2"/>
  <c r="AB126" i="2"/>
  <c r="J127" i="2"/>
  <c r="AB127" i="2"/>
  <c r="AB128" i="2"/>
  <c r="AB129" i="2"/>
  <c r="AB130" i="2"/>
  <c r="AB131" i="2"/>
  <c r="AB132" i="2"/>
  <c r="AB133" i="2"/>
  <c r="AB134" i="2"/>
  <c r="AB135" i="2"/>
  <c r="AB136" i="2"/>
  <c r="J70" i="2"/>
  <c r="AB70" i="2"/>
  <c r="J71" i="2"/>
  <c r="AB71" i="2"/>
  <c r="J72" i="2"/>
  <c r="AB72" i="2"/>
  <c r="J73" i="2"/>
  <c r="AB73" i="2"/>
  <c r="J74" i="2"/>
  <c r="AB74" i="2"/>
  <c r="J75" i="2"/>
  <c r="AB75" i="2"/>
  <c r="J76" i="2"/>
  <c r="AB76" i="2"/>
  <c r="J77" i="2"/>
  <c r="AB77" i="2"/>
  <c r="J78" i="2"/>
  <c r="AB78" i="2"/>
  <c r="J79" i="2"/>
  <c r="AB79" i="2"/>
  <c r="J80" i="2"/>
  <c r="AB80" i="2"/>
  <c r="AB64" i="2"/>
  <c r="AB65" i="2"/>
  <c r="AB66" i="2"/>
  <c r="AB67" i="2"/>
  <c r="J68" i="2"/>
  <c r="AB68" i="2"/>
  <c r="J69" i="2"/>
  <c r="AB69" i="2"/>
  <c r="AB63" i="2"/>
  <c r="H43" i="2"/>
  <c r="V43" i="2"/>
  <c r="T43" i="2"/>
  <c r="H44" i="2"/>
  <c r="V44" i="2"/>
  <c r="T44" i="2"/>
  <c r="H45" i="2"/>
  <c r="V45" i="2"/>
  <c r="T45" i="2"/>
  <c r="H46" i="2"/>
  <c r="V46" i="2"/>
  <c r="T46" i="2"/>
  <c r="H47" i="2"/>
  <c r="V47" i="2"/>
  <c r="T47" i="2"/>
  <c r="H48" i="2"/>
  <c r="V48" i="2"/>
  <c r="T48" i="2"/>
  <c r="H33" i="2"/>
  <c r="V33" i="2"/>
  <c r="T33" i="2"/>
  <c r="H34" i="2"/>
  <c r="V34" i="2"/>
  <c r="T34" i="2"/>
  <c r="H35" i="2"/>
  <c r="V35" i="2"/>
  <c r="T35" i="2"/>
  <c r="H36" i="2"/>
  <c r="V36" i="2"/>
  <c r="T36" i="2"/>
  <c r="H37" i="2"/>
  <c r="V37" i="2"/>
  <c r="T37" i="2"/>
  <c r="H38" i="2"/>
  <c r="V38" i="2"/>
  <c r="T38" i="2"/>
  <c r="H39" i="2"/>
  <c r="V39" i="2"/>
  <c r="T39" i="2"/>
  <c r="H40" i="2"/>
  <c r="V40" i="2"/>
  <c r="T40" i="2"/>
  <c r="H41" i="2"/>
  <c r="V41" i="2"/>
  <c r="T41" i="2"/>
  <c r="H42" i="2"/>
  <c r="V42" i="2"/>
  <c r="T42" i="2"/>
  <c r="H25" i="2"/>
  <c r="V25" i="2"/>
  <c r="T25" i="2"/>
  <c r="H26" i="2"/>
  <c r="V26" i="2"/>
  <c r="T26" i="2"/>
  <c r="H27" i="2"/>
  <c r="V27" i="2"/>
  <c r="T27" i="2"/>
  <c r="H28" i="2"/>
  <c r="V28" i="2"/>
  <c r="T28" i="2"/>
  <c r="H29" i="2"/>
  <c r="V29" i="2"/>
  <c r="T29" i="2"/>
  <c r="H30" i="2"/>
  <c r="V30" i="2"/>
  <c r="T30" i="2"/>
  <c r="H31" i="2"/>
  <c r="V31" i="2"/>
  <c r="T31" i="2"/>
  <c r="H32" i="2"/>
  <c r="V32" i="2"/>
  <c r="T32" i="2"/>
  <c r="H11" i="2"/>
  <c r="V11" i="2"/>
  <c r="T11" i="2"/>
  <c r="H12" i="2"/>
  <c r="V12" i="2"/>
  <c r="T12" i="2"/>
  <c r="H13" i="2"/>
  <c r="V13" i="2"/>
  <c r="T13" i="2"/>
  <c r="H14" i="2"/>
  <c r="V14" i="2"/>
  <c r="T14" i="2"/>
  <c r="H15" i="2"/>
  <c r="V15" i="2"/>
  <c r="T15" i="2"/>
  <c r="H16" i="2"/>
  <c r="V16" i="2"/>
  <c r="T16" i="2"/>
  <c r="H20" i="2"/>
  <c r="V20" i="2"/>
  <c r="T20" i="2"/>
  <c r="H21" i="2"/>
  <c r="V21" i="2"/>
  <c r="T21" i="2"/>
  <c r="H22" i="2"/>
  <c r="V22" i="2"/>
  <c r="T22" i="2"/>
  <c r="T23" i="2"/>
  <c r="H24" i="2"/>
  <c r="V24" i="2"/>
  <c r="T24" i="2"/>
  <c r="H10" i="2"/>
  <c r="V10" i="2"/>
  <c r="T10" i="2"/>
  <c r="R136" i="2"/>
  <c r="R135" i="2"/>
  <c r="R134" i="2"/>
  <c r="R133" i="2"/>
  <c r="R132" i="2"/>
  <c r="R131" i="2"/>
  <c r="R130" i="2"/>
  <c r="R129" i="2"/>
  <c r="R128" i="2"/>
  <c r="K136" i="2"/>
  <c r="K128" i="2"/>
  <c r="K129" i="2"/>
  <c r="K130" i="2"/>
  <c r="K131" i="2"/>
  <c r="K132" i="2"/>
  <c r="K133" i="2"/>
  <c r="K134" i="2"/>
  <c r="K135" i="2"/>
  <c r="C148" i="2"/>
  <c r="C149" i="2"/>
  <c r="C150" i="2"/>
  <c r="C151" i="2"/>
  <c r="C152" i="2"/>
  <c r="H152" i="2"/>
  <c r="V152" i="2"/>
  <c r="W152" i="2"/>
  <c r="H151" i="2"/>
  <c r="V151" i="2"/>
  <c r="W151" i="2"/>
  <c r="H150" i="2"/>
  <c r="V150" i="2"/>
  <c r="W150" i="2"/>
  <c r="H149" i="2"/>
  <c r="V149" i="2"/>
  <c r="W149" i="2"/>
  <c r="V148" i="2"/>
  <c r="H148" i="2"/>
  <c r="W148" i="2"/>
  <c r="V147" i="2"/>
  <c r="H147" i="2"/>
  <c r="W147" i="2"/>
  <c r="L147" i="2"/>
  <c r="V119" i="2"/>
  <c r="V120" i="2"/>
  <c r="V121" i="2"/>
  <c r="V122" i="2"/>
  <c r="V123" i="2"/>
  <c r="V124" i="2"/>
  <c r="V125" i="2"/>
  <c r="V126" i="2"/>
  <c r="V127" i="2"/>
  <c r="V109" i="2"/>
  <c r="V110" i="2"/>
  <c r="V111" i="2"/>
  <c r="V112" i="2"/>
  <c r="V113" i="2"/>
  <c r="V114" i="2"/>
  <c r="V115" i="2"/>
  <c r="V116" i="2"/>
  <c r="V117" i="2"/>
  <c r="V118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86" i="2"/>
  <c r="V87" i="2"/>
  <c r="V88" i="2"/>
  <c r="V89" i="2"/>
  <c r="V90" i="2"/>
  <c r="V91" i="2"/>
  <c r="V92" i="2"/>
  <c r="V93" i="2"/>
  <c r="V94" i="2"/>
  <c r="V95" i="2"/>
  <c r="V96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64" i="2"/>
  <c r="V65" i="2"/>
  <c r="V66" i="2"/>
  <c r="V67" i="2"/>
  <c r="V68" i="2"/>
  <c r="V69" i="2"/>
  <c r="V70" i="2"/>
  <c r="V71" i="2"/>
  <c r="V72" i="2"/>
  <c r="V63" i="2"/>
  <c r="K7" i="2"/>
  <c r="N7" i="2"/>
  <c r="AA7" i="2"/>
  <c r="K8" i="2"/>
  <c r="N8" i="2"/>
  <c r="AA8" i="2"/>
  <c r="K9" i="2"/>
  <c r="N9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N128" i="2"/>
  <c r="AA128" i="2"/>
  <c r="N129" i="2"/>
  <c r="AA129" i="2"/>
  <c r="N130" i="2"/>
  <c r="AA130" i="2"/>
  <c r="N131" i="2"/>
  <c r="AA131" i="2"/>
  <c r="N132" i="2"/>
  <c r="AA132" i="2"/>
  <c r="N133" i="2"/>
  <c r="AA133" i="2"/>
  <c r="N134" i="2"/>
  <c r="AA134" i="2"/>
  <c r="N135" i="2"/>
  <c r="AA135" i="2"/>
  <c r="N136" i="2"/>
  <c r="AA136" i="2"/>
  <c r="K6" i="2"/>
  <c r="N6" i="2"/>
  <c r="AA6" i="2"/>
  <c r="P129" i="2"/>
  <c r="P130" i="2"/>
  <c r="P131" i="2"/>
  <c r="P132" i="2"/>
  <c r="P133" i="2"/>
  <c r="P134" i="2"/>
  <c r="P135" i="2"/>
  <c r="P136" i="2"/>
  <c r="P128" i="2"/>
  <c r="S11" i="2"/>
  <c r="S12" i="2"/>
  <c r="S13" i="2"/>
  <c r="S14" i="2"/>
  <c r="S15" i="2"/>
  <c r="S16" i="2"/>
  <c r="S20" i="2"/>
  <c r="S21" i="2"/>
  <c r="S22" i="2"/>
  <c r="S23" i="2"/>
  <c r="S10" i="2"/>
  <c r="H64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63" i="2"/>
  <c r="V138" i="2"/>
  <c r="H138" i="2"/>
  <c r="W138" i="2"/>
  <c r="V139" i="2"/>
  <c r="H139" i="2"/>
  <c r="W139" i="2"/>
  <c r="V140" i="2"/>
  <c r="H140" i="2"/>
  <c r="W140" i="2"/>
  <c r="V141" i="2"/>
  <c r="H141" i="2"/>
  <c r="W141" i="2"/>
  <c r="V142" i="2"/>
  <c r="H142" i="2"/>
  <c r="W142" i="2"/>
  <c r="V143" i="2"/>
  <c r="H143" i="2"/>
  <c r="W143" i="2"/>
  <c r="V144" i="2"/>
  <c r="H144" i="2"/>
  <c r="W144" i="2"/>
  <c r="V145" i="2"/>
  <c r="H145" i="2"/>
  <c r="W145" i="2"/>
  <c r="V146" i="2"/>
  <c r="H146" i="2"/>
  <c r="W146" i="2"/>
  <c r="V137" i="2"/>
  <c r="H137" i="2"/>
  <c r="W137" i="2"/>
  <c r="C138" i="2"/>
  <c r="C139" i="2"/>
  <c r="C140" i="2"/>
  <c r="C141" i="2"/>
  <c r="C142" i="2"/>
  <c r="C143" i="2"/>
  <c r="C144" i="2"/>
  <c r="C145" i="2"/>
  <c r="C146" i="2"/>
  <c r="S146" i="2"/>
  <c r="S138" i="2"/>
  <c r="S139" i="2"/>
  <c r="S140" i="2"/>
  <c r="S141" i="2"/>
  <c r="S142" i="2"/>
  <c r="S143" i="2"/>
  <c r="S144" i="2"/>
  <c r="S145" i="2"/>
  <c r="S137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25" i="2"/>
  <c r="J26" i="2"/>
  <c r="J27" i="2"/>
  <c r="J28" i="2"/>
  <c r="J29" i="2"/>
  <c r="J30" i="2"/>
  <c r="J31" i="2"/>
  <c r="J32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5" i="2"/>
  <c r="M26" i="2"/>
  <c r="M27" i="2"/>
  <c r="M28" i="2"/>
  <c r="M29" i="2"/>
  <c r="M30" i="2"/>
  <c r="M31" i="2"/>
  <c r="M32" i="2"/>
  <c r="M33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10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H129" i="2"/>
  <c r="H130" i="2"/>
  <c r="H131" i="2"/>
  <c r="H132" i="2"/>
  <c r="H133" i="2"/>
  <c r="H134" i="2"/>
  <c r="H135" i="2"/>
  <c r="H136" i="2"/>
  <c r="H128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49" i="2"/>
  <c r="H49" i="2"/>
  <c r="I49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25" i="2"/>
  <c r="W7" i="2"/>
  <c r="W8" i="2"/>
  <c r="W9" i="2"/>
  <c r="O10" i="2"/>
  <c r="O11" i="2"/>
  <c r="O12" i="2"/>
  <c r="O13" i="2"/>
  <c r="O14" i="2"/>
  <c r="O15" i="2"/>
  <c r="O16" i="2"/>
  <c r="O20" i="2"/>
  <c r="O21" i="2"/>
  <c r="O22" i="2"/>
  <c r="S24" i="2"/>
  <c r="O24" i="2"/>
  <c r="W6" i="2"/>
  <c r="P11" i="2"/>
  <c r="P12" i="2"/>
  <c r="P13" i="2"/>
  <c r="P14" i="2"/>
  <c r="P15" i="2"/>
  <c r="P16" i="2"/>
  <c r="O17" i="2"/>
  <c r="P17" i="2"/>
  <c r="O18" i="2"/>
  <c r="P18" i="2"/>
  <c r="O19" i="2"/>
  <c r="P19" i="2"/>
  <c r="P20" i="2"/>
  <c r="P21" i="2"/>
  <c r="P22" i="2"/>
  <c r="P23" i="2"/>
  <c r="P24" i="2"/>
  <c r="P10" i="2"/>
  <c r="H17" i="2"/>
  <c r="H18" i="2"/>
  <c r="H19" i="2"/>
  <c r="P7" i="2"/>
  <c r="P8" i="2"/>
  <c r="P9" i="2"/>
  <c r="P6" i="2"/>
</calcChain>
</file>

<file path=xl/sharedStrings.xml><?xml version="1.0" encoding="utf-8"?>
<sst xmlns="http://schemas.openxmlformats.org/spreadsheetml/2006/main" count="966" uniqueCount="198">
  <si>
    <t>Collective spreadsheet on splash functions</t>
  </si>
  <si>
    <t>Study</t>
  </si>
  <si>
    <t>Method</t>
  </si>
  <si>
    <t>Impactor type</t>
  </si>
  <si>
    <t>Mitha et al. (1985)</t>
  </si>
  <si>
    <t>steele BBs</t>
  </si>
  <si>
    <t>number of suspended particles</t>
  </si>
  <si>
    <t>incident angle (degrees)</t>
  </si>
  <si>
    <t>incident speed (m/s)</t>
  </si>
  <si>
    <t>vertical incident speed (m/s)</t>
  </si>
  <si>
    <t>incident particle mass (g)</t>
  </si>
  <si>
    <t>incident particle diameter (cm)</t>
  </si>
  <si>
    <t>incident particle specific gravity (g/cm^3)</t>
  </si>
  <si>
    <t>suspended particle diameter (cm)</t>
  </si>
  <si>
    <t>incident particle vertical rebound speed (m/s)</t>
  </si>
  <si>
    <t>Total suspended mass (g)</t>
  </si>
  <si>
    <t>Anderson and Haff (1988)</t>
  </si>
  <si>
    <t>?</t>
  </si>
  <si>
    <t>Oger et al. (2008)</t>
  </si>
  <si>
    <t>2D and 3D simulations</t>
  </si>
  <si>
    <t>experiments</t>
  </si>
  <si>
    <t>restitution coefficient: 0.75-0.95; friction coefficient: 0.2-0.4</t>
  </si>
  <si>
    <t>nd</t>
  </si>
  <si>
    <t>restitution coefficient (vertical impacting speed/vertical rebound speed)</t>
  </si>
  <si>
    <t>3D simulations</t>
  </si>
  <si>
    <t>Wu (2013)</t>
  </si>
  <si>
    <t>Pure elastic particcles, Young's mouduls: 54 Gpa; Poisson's ratio: 0.3; Friction coefficient: 0.3</t>
  </si>
  <si>
    <t>This study</t>
  </si>
  <si>
    <t>Run number</t>
  </si>
  <si>
    <t>projectile type</t>
  </si>
  <si>
    <t>nylon</t>
  </si>
  <si>
    <t>wood</t>
  </si>
  <si>
    <t>pumice2</t>
  </si>
  <si>
    <t>pumice3</t>
  </si>
  <si>
    <t>incident particle rebound speed (m/s)</t>
  </si>
  <si>
    <t>2D simulations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</si>
  <si>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</si>
  <si>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</si>
  <si>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</si>
  <si>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</si>
  <si>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</si>
  <si>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</si>
  <si>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</si>
  <si>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</si>
  <si>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</si>
  <si>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varied</t>
  </si>
  <si>
    <t>Mass of single suspended particle (g)</t>
  </si>
  <si>
    <t>see simulation coefficients</t>
  </si>
  <si>
    <t>measured</t>
  </si>
  <si>
    <t>Color code for data type</t>
  </si>
  <si>
    <t>taken from text or a table</t>
  </si>
  <si>
    <t>calculated</t>
  </si>
  <si>
    <t>extracted from a figure</t>
  </si>
  <si>
    <t>20140115_01</t>
  </si>
  <si>
    <t>20140115_02</t>
  </si>
  <si>
    <t>20140115_03</t>
  </si>
  <si>
    <t>20140115_04</t>
  </si>
  <si>
    <t>20140115_05</t>
  </si>
  <si>
    <t>20140207_01</t>
  </si>
  <si>
    <t>20140207_02</t>
  </si>
  <si>
    <t>20140214_01</t>
  </si>
  <si>
    <t>20140214_02</t>
  </si>
  <si>
    <t>20140214_03</t>
  </si>
  <si>
    <t>20140214_04</t>
  </si>
  <si>
    <t>20140214_05</t>
  </si>
  <si>
    <t>20140214_06</t>
  </si>
  <si>
    <t>20140214_07</t>
  </si>
  <si>
    <t>20140214_08</t>
  </si>
  <si>
    <t>20140214_09</t>
  </si>
  <si>
    <t>20140221_01</t>
  </si>
  <si>
    <t>20140221_02</t>
  </si>
  <si>
    <t>20140221_03</t>
  </si>
  <si>
    <t>20140221_04</t>
  </si>
  <si>
    <t>20140307_01</t>
  </si>
  <si>
    <t>20140307_02</t>
  </si>
  <si>
    <t>20140307_03</t>
  </si>
  <si>
    <t>20140307_04</t>
  </si>
  <si>
    <t>20140313_01</t>
  </si>
  <si>
    <t>20140313_02</t>
  </si>
  <si>
    <t>20140313_03</t>
  </si>
  <si>
    <t>20140313_04</t>
  </si>
  <si>
    <t>20140313_05</t>
  </si>
  <si>
    <t>20140313_06</t>
  </si>
  <si>
    <t>20140313_07</t>
  </si>
  <si>
    <t>20140313_08</t>
  </si>
  <si>
    <t>20140313_09</t>
  </si>
  <si>
    <t>20140321_01</t>
  </si>
  <si>
    <t>20140414_01</t>
  </si>
  <si>
    <t>20140414_02</t>
  </si>
  <si>
    <t>20140414_03</t>
  </si>
  <si>
    <t>20140414_04</t>
  </si>
  <si>
    <t>20140414_05</t>
  </si>
  <si>
    <t>20140414_06</t>
  </si>
  <si>
    <t>20140414_07</t>
  </si>
  <si>
    <t>20140425_01</t>
  </si>
  <si>
    <t>20140425_02</t>
  </si>
  <si>
    <t>20140425_03</t>
  </si>
  <si>
    <t>20140425_04</t>
  </si>
  <si>
    <t>20140425_05</t>
  </si>
  <si>
    <t>20140425_06</t>
  </si>
  <si>
    <t>20140425_07</t>
  </si>
  <si>
    <t>20140425_08</t>
  </si>
  <si>
    <t>20140425_09</t>
  </si>
  <si>
    <t>20140502_01</t>
  </si>
  <si>
    <t>20140502_02</t>
  </si>
  <si>
    <t>20140502_03</t>
  </si>
  <si>
    <t>20140502_04</t>
  </si>
  <si>
    <t>20140502_05</t>
  </si>
  <si>
    <t>20140502_06</t>
  </si>
  <si>
    <t>20140502_07</t>
  </si>
  <si>
    <t>20140502_08</t>
  </si>
  <si>
    <t>20140502_09</t>
  </si>
  <si>
    <t>20140516_01</t>
  </si>
  <si>
    <t>20140516_02</t>
  </si>
  <si>
    <t>20140516_03</t>
  </si>
  <si>
    <t>20140516_04</t>
  </si>
  <si>
    <t>20140516_05</t>
  </si>
  <si>
    <t>20140516_06</t>
  </si>
  <si>
    <t>Study number</t>
  </si>
  <si>
    <t>PVC beads</t>
  </si>
  <si>
    <t xml:space="preserve">notes </t>
  </si>
  <si>
    <t>mean ejected particle speed calculated from table II</t>
  </si>
  <si>
    <t>nan</t>
  </si>
  <si>
    <t>incidentparticlemass/ejectedarticle mass</t>
  </si>
  <si>
    <t>Diameter of ejected particles (cm)</t>
  </si>
  <si>
    <t>Imact Angle</t>
  </si>
  <si>
    <t>coarse, quartz sand</t>
  </si>
  <si>
    <t>coarse, platy sand</t>
  </si>
  <si>
    <t>medium, quartz sand</t>
  </si>
  <si>
    <t>medium, platy sand</t>
  </si>
  <si>
    <t>find, quartz sand</t>
  </si>
  <si>
    <t>find, platy sand</t>
  </si>
  <si>
    <t>suspended particle density (g/cm^3) or g/cm^2 for 2D simulations</t>
  </si>
  <si>
    <t>2 bed packing geometries. The rebound angle, repetition distance, ejected kinetic and rotational energies are also reported. Unclear if incident particle rebounded.. I am assuming that it didn't</t>
  </si>
  <si>
    <t>incident particle ejection angle (degrees)</t>
  </si>
  <si>
    <t>If the incident particle ejection angle was assumed the same as the incoming angle then put a 1 in this column.</t>
  </si>
  <si>
    <t>Impactor diameter (mm)</t>
  </si>
  <si>
    <t>substrate diameter (mm)</t>
  </si>
  <si>
    <t xml:space="preserve">This study </t>
  </si>
  <si>
    <t>Willetts and Rice (1986)</t>
  </si>
  <si>
    <t>Beladjine et al. (2007)</t>
  </si>
  <si>
    <t>Werner and Haff (1986)</t>
  </si>
  <si>
    <t>substrate type</t>
  </si>
  <si>
    <t>PVC plastic</t>
  </si>
  <si>
    <t>pumice, wood, nylon</t>
  </si>
  <si>
    <t>sand</t>
  </si>
  <si>
    <t>11; 13</t>
  </si>
  <si>
    <t>3600-5000</t>
  </si>
  <si>
    <t xml:space="preserve">sand </t>
  </si>
  <si>
    <t>10;20</t>
  </si>
  <si>
    <t>Incident particle density/ejected particle density</t>
  </si>
  <si>
    <t>Willetts&amp;Rice(1986)</t>
  </si>
  <si>
    <t>Anderson&amp;Haff(1988)</t>
  </si>
  <si>
    <t>Wu(2013)</t>
  </si>
  <si>
    <t>Ogeretal(2008)</t>
  </si>
  <si>
    <t>Beladjineetal(2007)</t>
  </si>
  <si>
    <t>Mithaetal(1986)</t>
  </si>
  <si>
    <t>Estimated Tan(FrictionAngle)</t>
  </si>
  <si>
    <t>Werner&amp;HaffAeroDynamics</t>
  </si>
  <si>
    <t>pumice1</t>
  </si>
  <si>
    <t>nan = no data</t>
  </si>
  <si>
    <t>blank = no data</t>
  </si>
  <si>
    <t xml:space="preserve"> (0.75 to 0.95)</t>
  </si>
  <si>
    <t>(0.2 to 0.4)</t>
  </si>
  <si>
    <t>mean vertical recoil (suspended/ejected particles) speed (m/s)</t>
  </si>
  <si>
    <t>mean particle ejection (suspended particles) speed (m/s)</t>
  </si>
  <si>
    <t>mean particle (suspended particles) ejection angle (degrees)</t>
  </si>
  <si>
    <r>
      <rPr>
        <b/>
        <sz val="12"/>
        <color theme="1"/>
        <rFont val="Calibri"/>
        <family val="2"/>
        <scheme val="minor"/>
      </rPr>
      <t>incident particle</t>
    </r>
    <r>
      <rPr>
        <sz val="12"/>
        <color theme="1"/>
        <rFont val="Calibri"/>
        <family val="2"/>
        <scheme val="minor"/>
      </rPr>
      <t xml:space="preserve"> = particle that hits the bed</t>
    </r>
  </si>
  <si>
    <r>
      <rPr>
        <b/>
        <sz val="12"/>
        <color theme="1"/>
        <rFont val="Calibri"/>
        <family val="2"/>
        <scheme val="minor"/>
      </rPr>
      <t>ejected/suspended particles</t>
    </r>
    <r>
      <rPr>
        <sz val="12"/>
        <color theme="1"/>
        <rFont val="Calibri"/>
        <family val="2"/>
        <scheme val="minor"/>
      </rPr>
      <t xml:space="preserve"> = substrate particles that "splash" due to the initial impact</t>
    </r>
  </si>
  <si>
    <t>(see figure 24)</t>
  </si>
  <si>
    <t>impacting particles and substrate particles had same physcial properties (Young's Modulus and Poisson's ratio, but masses are not given)</t>
  </si>
  <si>
    <t>For DEMs: Assigned restitution coefficient</t>
  </si>
  <si>
    <t>For DEMs: Assigned friction coefficient</t>
  </si>
  <si>
    <t>For DEMs: Interparticle spring constant (dynes/cm)</t>
  </si>
  <si>
    <t>Major axis of sand: 0.69+/-0.15mm; minor axis: 0.49+/-0.12mm. To calculate the incident particle vertical rebound speed, the incident angle of the incoming particle was used (we did not measure rebound angle)</t>
  </si>
  <si>
    <t>Incident particle and ejected particle physical properties are the same.</t>
  </si>
  <si>
    <t>Created by Kristen Fauria spring 2016</t>
  </si>
  <si>
    <t>impactor mass/ejected particle mass</t>
  </si>
  <si>
    <t>physical experiments</t>
  </si>
  <si>
    <t>0.25; 1</t>
  </si>
  <si>
    <t>0.2 - 0.5</t>
  </si>
  <si>
    <t>restitution coefficient: 0.7; friction coefficient (0.5)</t>
  </si>
  <si>
    <t>Number of experiments with specific parameters per data point</t>
  </si>
  <si>
    <t>~40</t>
  </si>
  <si>
    <t>&gt;1</t>
  </si>
  <si>
    <t>~100</t>
  </si>
  <si>
    <t>incident particle mass/ejected particle mass</t>
  </si>
  <si>
    <t>Vertical Incident Speed (m/s)</t>
  </si>
  <si>
    <t>Vertical Rebound Speed (IncidentParticle) (m/s)</t>
  </si>
  <si>
    <t>Number Ejected Particles</t>
  </si>
  <si>
    <t>Incident Speed</t>
  </si>
  <si>
    <t>Incident Particle Rebound Speed</t>
  </si>
  <si>
    <t>Method (1=experiments, 0=simulations)</t>
  </si>
  <si>
    <t>Incident Particle Ejection Angle</t>
  </si>
  <si>
    <t>In this spreadsheet: Study number = 9 corresponds to data from this study with a nylon projectile; study = 10 corresponds to data from this study with a wooden projectile</t>
  </si>
  <si>
    <t>Diameter of incoming particles (cm)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</si>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</sst>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1"/>
      <name val="Calibri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theme="0" tint="-0.14999847407452621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2" fontId="0" fillId="3" borderId="0" xfId="0" applyNumberFormat="1" applyFill="1"/>
    <xf numFmtId="0" fontId="0" fillId="7" borderId="0" xfId="0" applyFill="1"/>
    <xf numFmtId="164" fontId="0" fillId="7" borderId="0" xfId="0" applyNumberFormat="1" applyFill="1"/>
    <xf numFmtId="2" fontId="0" fillId="7" borderId="0" xfId="0" applyNumberFormat="1" applyFill="1"/>
    <xf numFmtId="4" fontId="0" fillId="7" borderId="0" xfId="0" applyNumberFormat="1" applyFill="1"/>
    <xf numFmtId="2" fontId="0" fillId="4" borderId="0" xfId="0" applyNumberFormat="1" applyFill="1"/>
    <xf numFmtId="2" fontId="0" fillId="6" borderId="0" xfId="0" applyNumberFormat="1" applyFill="1"/>
    <xf numFmtId="11" fontId="0" fillId="4" borderId="0" xfId="0" applyNumberFormat="1" applyFill="1"/>
    <xf numFmtId="1" fontId="0" fillId="0" borderId="0" xfId="0" applyNumberFormat="1" applyFont="1" applyFill="1" applyBorder="1"/>
    <xf numFmtId="0" fontId="5" fillId="3" borderId="0" xfId="0" applyFont="1" applyFill="1" applyBorder="1"/>
    <xf numFmtId="2" fontId="0" fillId="0" borderId="0" xfId="0" applyNumberFormat="1" applyFont="1" applyFill="1" applyBorder="1"/>
    <xf numFmtId="164" fontId="0" fillId="6" borderId="0" xfId="0" applyNumberFormat="1" applyFill="1"/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3" borderId="0" xfId="0" applyNumberFormat="1" applyFont="1" applyFill="1" applyBorder="1"/>
    <xf numFmtId="2" fontId="0" fillId="8" borderId="0" xfId="0" applyNumberFormat="1" applyFont="1" applyFill="1" applyBorder="1"/>
    <xf numFmtId="11" fontId="0" fillId="7" borderId="0" xfId="0" applyNumberFormat="1" applyFill="1"/>
    <xf numFmtId="0" fontId="0" fillId="0" borderId="0" xfId="0" applyFont="1" applyFill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1" fontId="0" fillId="6" borderId="0" xfId="0" applyNumberFormat="1" applyFill="1"/>
    <xf numFmtId="2" fontId="4" fillId="6" borderId="0" xfId="0" applyNumberFormat="1" applyFont="1" applyFill="1"/>
    <xf numFmtId="2" fontId="4" fillId="7" borderId="0" xfId="0" applyNumberFormat="1" applyFont="1" applyFill="1"/>
    <xf numFmtId="0" fontId="0" fillId="0" borderId="0" xfId="0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16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10" xfId="0" applyBorder="1"/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0" fillId="0" borderId="0" xfId="0" applyFill="1" applyAlignment="1">
      <alignment horizontal="left"/>
    </xf>
  </cellXfs>
  <cellStyles count="7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6" sqref="H6"/>
    </sheetView>
  </sheetViews>
  <sheetFormatPr baseColWidth="10" defaultRowHeight="15" x14ac:dyDescent="0"/>
  <cols>
    <col min="1" max="1" width="23.83203125" customWidth="1"/>
    <col min="2" max="2" width="23.5" customWidth="1"/>
    <col min="3" max="3" width="21.83203125" customWidth="1"/>
    <col min="4" max="4" width="22.83203125" customWidth="1"/>
    <col min="5" max="5" width="22.1640625" customWidth="1"/>
    <col min="6" max="6" width="17" customWidth="1"/>
    <col min="7" max="7" width="14.5" customWidth="1"/>
    <col min="8" max="8" width="23.33203125" customWidth="1"/>
    <col min="9" max="9" width="18" customWidth="1"/>
  </cols>
  <sheetData>
    <row r="1" spans="1:8">
      <c r="A1" t="s">
        <v>0</v>
      </c>
    </row>
    <row r="2" spans="1:8">
      <c r="A2" t="s">
        <v>176</v>
      </c>
    </row>
    <row r="4" spans="1:8" ht="45">
      <c r="A4" s="34" t="s">
        <v>1</v>
      </c>
      <c r="B4" s="35" t="s">
        <v>2</v>
      </c>
      <c r="C4" s="35" t="s">
        <v>3</v>
      </c>
      <c r="D4" s="35" t="s">
        <v>142</v>
      </c>
      <c r="E4" s="35" t="s">
        <v>136</v>
      </c>
      <c r="F4" s="35" t="s">
        <v>137</v>
      </c>
      <c r="G4" s="35" t="s">
        <v>177</v>
      </c>
      <c r="H4" s="36" t="s">
        <v>182</v>
      </c>
    </row>
    <row r="5" spans="1:8">
      <c r="A5" s="37" t="s">
        <v>4</v>
      </c>
      <c r="B5" s="38" t="s">
        <v>178</v>
      </c>
      <c r="C5" s="38" t="s">
        <v>5</v>
      </c>
      <c r="D5" s="38" t="s">
        <v>5</v>
      </c>
      <c r="E5" s="39">
        <v>4</v>
      </c>
      <c r="F5" s="39">
        <v>4</v>
      </c>
      <c r="G5" s="39">
        <v>1</v>
      </c>
      <c r="H5" s="40">
        <v>1</v>
      </c>
    </row>
    <row r="6" spans="1:8">
      <c r="A6" s="37" t="s">
        <v>139</v>
      </c>
      <c r="B6" s="38" t="s">
        <v>178</v>
      </c>
      <c r="C6" s="38" t="s">
        <v>148</v>
      </c>
      <c r="D6" s="38" t="s">
        <v>148</v>
      </c>
      <c r="E6" s="39" t="s">
        <v>180</v>
      </c>
      <c r="F6" s="39" t="s">
        <v>180</v>
      </c>
      <c r="G6" s="39">
        <v>1</v>
      </c>
      <c r="H6" s="41" t="s">
        <v>185</v>
      </c>
    </row>
    <row r="7" spans="1:8">
      <c r="A7" s="37" t="s">
        <v>141</v>
      </c>
      <c r="B7" s="38" t="s">
        <v>35</v>
      </c>
      <c r="C7" s="38"/>
      <c r="D7" s="38"/>
      <c r="E7" s="42" t="s">
        <v>149</v>
      </c>
      <c r="F7" s="39">
        <v>20</v>
      </c>
      <c r="G7" s="39" t="s">
        <v>179</v>
      </c>
      <c r="H7" s="41">
        <v>60</v>
      </c>
    </row>
    <row r="8" spans="1:8" ht="45">
      <c r="A8" s="37" t="s">
        <v>16</v>
      </c>
      <c r="B8" s="38" t="s">
        <v>35</v>
      </c>
      <c r="C8" s="43" t="s">
        <v>181</v>
      </c>
      <c r="D8" s="43" t="s">
        <v>181</v>
      </c>
      <c r="E8" s="39">
        <v>1</v>
      </c>
      <c r="F8" s="39">
        <v>1</v>
      </c>
      <c r="G8" s="39">
        <v>1</v>
      </c>
      <c r="H8" s="41" t="s">
        <v>17</v>
      </c>
    </row>
    <row r="9" spans="1:8">
      <c r="A9" s="37" t="s">
        <v>140</v>
      </c>
      <c r="B9" s="38" t="s">
        <v>178</v>
      </c>
      <c r="C9" s="43" t="s">
        <v>143</v>
      </c>
      <c r="D9" s="43" t="s">
        <v>143</v>
      </c>
      <c r="E9" s="39">
        <v>6</v>
      </c>
      <c r="F9" s="39">
        <v>6</v>
      </c>
      <c r="G9" s="39">
        <v>1</v>
      </c>
      <c r="H9" s="41">
        <v>100</v>
      </c>
    </row>
    <row r="10" spans="1:8" ht="45">
      <c r="A10" s="37" t="s">
        <v>18</v>
      </c>
      <c r="B10" s="38" t="s">
        <v>19</v>
      </c>
      <c r="C10" s="43" t="s">
        <v>21</v>
      </c>
      <c r="D10" s="43" t="s">
        <v>21</v>
      </c>
      <c r="E10" s="39">
        <v>6</v>
      </c>
      <c r="F10" s="39">
        <v>6</v>
      </c>
      <c r="G10" s="39">
        <v>1</v>
      </c>
      <c r="H10" s="41" t="s">
        <v>183</v>
      </c>
    </row>
    <row r="11" spans="1:8" ht="60">
      <c r="A11" s="37" t="s">
        <v>25</v>
      </c>
      <c r="B11" s="38" t="s">
        <v>24</v>
      </c>
      <c r="C11" s="43" t="s">
        <v>26</v>
      </c>
      <c r="D11" s="43" t="s">
        <v>26</v>
      </c>
      <c r="E11" s="39">
        <v>0.3</v>
      </c>
      <c r="F11" s="39">
        <v>0.3</v>
      </c>
      <c r="G11" s="39">
        <v>1</v>
      </c>
      <c r="H11" s="41" t="s">
        <v>184</v>
      </c>
    </row>
    <row r="12" spans="1:8">
      <c r="A12" s="44" t="s">
        <v>138</v>
      </c>
      <c r="B12" s="17" t="s">
        <v>178</v>
      </c>
      <c r="C12" s="17" t="s">
        <v>144</v>
      </c>
      <c r="D12" s="17" t="s">
        <v>145</v>
      </c>
      <c r="E12" s="45" t="s">
        <v>146</v>
      </c>
      <c r="F12" s="46">
        <v>0.56000000000000005</v>
      </c>
      <c r="G12" s="46" t="s">
        <v>147</v>
      </c>
      <c r="H12" s="47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5"/>
  <sheetViews>
    <sheetView workbookViewId="0">
      <pane xSplit="7" ySplit="23" topLeftCell="H137" activePane="bottomRight" state="frozen"/>
      <selection pane="topRight" activeCell="E1" sqref="E1"/>
      <selection pane="bottomLeft" activeCell="A20" sqref="A20"/>
      <selection pane="bottomRight" activeCell="G137" sqref="G137"/>
    </sheetView>
  </sheetViews>
  <sheetFormatPr baseColWidth="10" defaultRowHeight="15" x14ac:dyDescent="0"/>
  <cols>
    <col min="1" max="1" width="18.5" customWidth="1"/>
    <col min="2" max="2" width="8" customWidth="1"/>
    <col min="3" max="3" width="9.6640625" customWidth="1"/>
    <col min="4" max="4" width="13.5" customWidth="1"/>
    <col min="5" max="5" width="12.33203125" customWidth="1"/>
    <col min="6" max="6" width="14.1640625" customWidth="1"/>
    <col min="7" max="7" width="14" customWidth="1"/>
    <col min="8" max="8" width="13.6640625" customWidth="1"/>
    <col min="9" max="9" width="12.33203125" customWidth="1"/>
    <col min="10" max="10" width="13.5" customWidth="1"/>
    <col min="11" max="11" width="10.83203125" customWidth="1"/>
    <col min="12" max="12" width="12.5" customWidth="1"/>
    <col min="13" max="13" width="16" customWidth="1"/>
    <col min="14" max="14" width="14.33203125" customWidth="1"/>
    <col min="15" max="16" width="13" customWidth="1"/>
    <col min="17" max="17" width="11.6640625" customWidth="1"/>
    <col min="18" max="18" width="12.1640625" customWidth="1"/>
    <col min="19" max="19" width="14.5" customWidth="1"/>
    <col min="20" max="20" width="12.6640625" customWidth="1"/>
    <col min="21" max="21" width="15.6640625" customWidth="1"/>
    <col min="22" max="22" width="14.1640625" customWidth="1"/>
    <col min="23" max="23" width="15.33203125" customWidth="1"/>
    <col min="24" max="24" width="14.1640625" customWidth="1"/>
    <col min="25" max="25" width="9.83203125" customWidth="1"/>
    <col min="26" max="26" width="11.1640625" customWidth="1"/>
    <col min="27" max="27" width="13" customWidth="1"/>
    <col min="28" max="28" width="12.1640625" customWidth="1"/>
  </cols>
  <sheetData>
    <row r="1" spans="1:30">
      <c r="A1" t="s">
        <v>49</v>
      </c>
    </row>
    <row r="2" spans="1:30" ht="60">
      <c r="A2" s="26" t="s">
        <v>48</v>
      </c>
      <c r="B2" s="27" t="s">
        <v>50</v>
      </c>
      <c r="C2" s="28" t="s">
        <v>51</v>
      </c>
      <c r="D2" s="29" t="s">
        <v>52</v>
      </c>
      <c r="I2">
        <f>0.049*0.49*0.069</f>
        <v>1.6566900000000002E-3</v>
      </c>
      <c r="J2">
        <f>0.056^3</f>
        <v>1.7561600000000002E-4</v>
      </c>
    </row>
    <row r="3" spans="1:30">
      <c r="A3" t="s">
        <v>160</v>
      </c>
      <c r="B3" t="s">
        <v>161</v>
      </c>
    </row>
    <row r="4" spans="1:30">
      <c r="A4" t="s">
        <v>167</v>
      </c>
      <c r="D4" t="s">
        <v>168</v>
      </c>
    </row>
    <row r="5" spans="1:30" ht="99" customHeight="1">
      <c r="A5" s="23" t="s">
        <v>1</v>
      </c>
      <c r="B5" s="24" t="s">
        <v>118</v>
      </c>
      <c r="C5" s="24" t="s">
        <v>28</v>
      </c>
      <c r="D5" s="24" t="s">
        <v>29</v>
      </c>
      <c r="E5" s="24" t="s">
        <v>2</v>
      </c>
      <c r="F5" s="24" t="s">
        <v>7</v>
      </c>
      <c r="G5" s="24" t="s">
        <v>8</v>
      </c>
      <c r="H5" s="24" t="s">
        <v>9</v>
      </c>
      <c r="I5" s="24" t="s">
        <v>11</v>
      </c>
      <c r="J5" s="24" t="s">
        <v>12</v>
      </c>
      <c r="K5" s="24" t="s">
        <v>10</v>
      </c>
      <c r="L5" s="24" t="s">
        <v>13</v>
      </c>
      <c r="M5" s="24" t="s">
        <v>132</v>
      </c>
      <c r="N5" s="24" t="s">
        <v>46</v>
      </c>
      <c r="O5" s="24" t="s">
        <v>6</v>
      </c>
      <c r="P5" s="24" t="s">
        <v>15</v>
      </c>
      <c r="Q5" s="24" t="s">
        <v>165</v>
      </c>
      <c r="R5" s="24" t="s">
        <v>166</v>
      </c>
      <c r="S5" s="24" t="s">
        <v>164</v>
      </c>
      <c r="T5" s="24" t="s">
        <v>34</v>
      </c>
      <c r="U5" s="24" t="s">
        <v>134</v>
      </c>
      <c r="V5" s="24" t="s">
        <v>14</v>
      </c>
      <c r="W5" s="24" t="s">
        <v>23</v>
      </c>
      <c r="X5" s="24" t="s">
        <v>171</v>
      </c>
      <c r="Y5" s="24" t="s">
        <v>172</v>
      </c>
      <c r="Z5" s="24" t="s">
        <v>173</v>
      </c>
      <c r="AA5" s="24" t="s">
        <v>123</v>
      </c>
      <c r="AB5" s="24" t="s">
        <v>150</v>
      </c>
      <c r="AC5" s="24" t="s">
        <v>157</v>
      </c>
      <c r="AD5" s="25" t="s">
        <v>120</v>
      </c>
    </row>
    <row r="6" spans="1:30">
      <c r="A6" t="s">
        <v>156</v>
      </c>
      <c r="B6">
        <v>1</v>
      </c>
      <c r="C6">
        <v>1</v>
      </c>
      <c r="D6" t="s">
        <v>5</v>
      </c>
      <c r="E6" t="s">
        <v>20</v>
      </c>
      <c r="F6" s="3">
        <v>31</v>
      </c>
      <c r="G6" s="3">
        <v>22.1</v>
      </c>
      <c r="H6" s="6">
        <v>11.3</v>
      </c>
      <c r="I6" s="3">
        <v>0.4</v>
      </c>
      <c r="J6" s="3">
        <v>7.9</v>
      </c>
      <c r="K6" s="8">
        <f>4/3*3.14*(I6/2)^3*J6</f>
        <v>0.26459733333333341</v>
      </c>
      <c r="L6" s="3">
        <v>0.4</v>
      </c>
      <c r="M6" s="3">
        <v>7.9</v>
      </c>
      <c r="N6" s="8">
        <f>4/3*3.14*(L6/2)^3*M6</f>
        <v>0.26459733333333341</v>
      </c>
      <c r="O6" s="3">
        <v>6</v>
      </c>
      <c r="P6" s="7">
        <f>O6*N6</f>
        <v>1.5875840000000006</v>
      </c>
      <c r="S6" s="3">
        <v>0.67</v>
      </c>
      <c r="T6" t="s">
        <v>122</v>
      </c>
      <c r="U6" t="s">
        <v>122</v>
      </c>
      <c r="V6" s="10">
        <v>3.8</v>
      </c>
      <c r="W6" s="8">
        <f>V6/H6</f>
        <v>0.33628318584070793</v>
      </c>
      <c r="AA6" s="6">
        <f>K6/N6</f>
        <v>1</v>
      </c>
      <c r="AB6" s="6">
        <v>1</v>
      </c>
      <c r="AC6">
        <v>0.5</v>
      </c>
    </row>
    <row r="7" spans="1:30">
      <c r="A7" t="s">
        <v>156</v>
      </c>
      <c r="B7">
        <v>1</v>
      </c>
      <c r="C7">
        <v>2</v>
      </c>
      <c r="D7" t="s">
        <v>5</v>
      </c>
      <c r="E7" t="s">
        <v>20</v>
      </c>
      <c r="F7" s="3">
        <v>23</v>
      </c>
      <c r="G7" s="3">
        <v>24.3</v>
      </c>
      <c r="H7" s="6">
        <v>9.3000000000000007</v>
      </c>
      <c r="I7" s="3">
        <v>0.4</v>
      </c>
      <c r="J7" s="3">
        <v>7.9</v>
      </c>
      <c r="K7" s="8">
        <f t="shared" ref="K7:K9" si="0">4/3*3.14*(I7/2)^3*J7</f>
        <v>0.26459733333333341</v>
      </c>
      <c r="L7" s="3">
        <v>0.4</v>
      </c>
      <c r="M7" s="3">
        <v>7.9</v>
      </c>
      <c r="N7" s="8">
        <f t="shared" ref="N7:N9" si="1">4/3*3.14*(L7/2)^3*M7</f>
        <v>0.26459733333333341</v>
      </c>
      <c r="O7" s="3">
        <v>6</v>
      </c>
      <c r="P7" s="7">
        <f t="shared" ref="P7:P9" si="2">O7*N7</f>
        <v>1.5875840000000006</v>
      </c>
      <c r="S7" s="3">
        <v>0.65</v>
      </c>
      <c r="T7" t="s">
        <v>122</v>
      </c>
      <c r="U7" t="s">
        <v>122</v>
      </c>
      <c r="V7" s="10">
        <v>4</v>
      </c>
      <c r="W7" s="8">
        <f t="shared" ref="W7:W9" si="3">V7/H7</f>
        <v>0.43010752688172038</v>
      </c>
      <c r="AA7" s="6">
        <f t="shared" ref="AA7:AA70" si="4">K7/N7</f>
        <v>1</v>
      </c>
      <c r="AB7" s="6">
        <v>1</v>
      </c>
      <c r="AC7">
        <v>0.5</v>
      </c>
    </row>
    <row r="8" spans="1:30">
      <c r="A8" t="s">
        <v>156</v>
      </c>
      <c r="B8">
        <v>1</v>
      </c>
      <c r="C8">
        <v>3</v>
      </c>
      <c r="D8" t="s">
        <v>5</v>
      </c>
      <c r="E8" t="s">
        <v>20</v>
      </c>
      <c r="F8" s="3">
        <v>17</v>
      </c>
      <c r="G8" s="3">
        <v>24.6</v>
      </c>
      <c r="H8" s="6">
        <v>7</v>
      </c>
      <c r="I8" s="3">
        <v>0.4</v>
      </c>
      <c r="J8" s="3">
        <v>7.9</v>
      </c>
      <c r="K8" s="8">
        <f t="shared" si="0"/>
        <v>0.26459733333333341</v>
      </c>
      <c r="L8" s="3">
        <v>0.4</v>
      </c>
      <c r="M8" s="3">
        <v>7.9</v>
      </c>
      <c r="N8" s="8">
        <f t="shared" si="1"/>
        <v>0.26459733333333341</v>
      </c>
      <c r="O8" s="3">
        <v>6</v>
      </c>
      <c r="P8" s="7">
        <f t="shared" si="2"/>
        <v>1.5875840000000006</v>
      </c>
      <c r="S8" s="3">
        <v>0.69</v>
      </c>
      <c r="T8" t="s">
        <v>122</v>
      </c>
      <c r="U8" t="s">
        <v>122</v>
      </c>
      <c r="V8" s="10">
        <v>5.7</v>
      </c>
      <c r="W8" s="8">
        <f t="shared" si="3"/>
        <v>0.81428571428571428</v>
      </c>
      <c r="AA8" s="6">
        <f t="shared" si="4"/>
        <v>1</v>
      </c>
      <c r="AB8" s="6">
        <v>1</v>
      </c>
      <c r="AC8">
        <v>0.5</v>
      </c>
    </row>
    <row r="9" spans="1:30" ht="8" customHeight="1">
      <c r="A9" t="s">
        <v>156</v>
      </c>
      <c r="B9">
        <v>1</v>
      </c>
      <c r="C9">
        <v>4</v>
      </c>
      <c r="D9" t="s">
        <v>5</v>
      </c>
      <c r="E9" t="s">
        <v>20</v>
      </c>
      <c r="F9" s="3">
        <v>17</v>
      </c>
      <c r="G9" s="3">
        <v>21</v>
      </c>
      <c r="H9" s="6">
        <v>6</v>
      </c>
      <c r="I9" s="3">
        <v>0.4</v>
      </c>
      <c r="J9" s="3">
        <v>7.9</v>
      </c>
      <c r="K9" s="8">
        <f t="shared" si="0"/>
        <v>0.26459733333333341</v>
      </c>
      <c r="L9" s="3">
        <v>0.4</v>
      </c>
      <c r="M9" s="3">
        <v>7.9</v>
      </c>
      <c r="N9" s="8">
        <f t="shared" si="1"/>
        <v>0.26459733333333341</v>
      </c>
      <c r="O9" s="3">
        <v>4</v>
      </c>
      <c r="P9" s="7">
        <f t="shared" si="2"/>
        <v>1.0583893333333336</v>
      </c>
      <c r="S9" s="3">
        <v>0.61</v>
      </c>
      <c r="T9" t="s">
        <v>122</v>
      </c>
      <c r="U9" t="s">
        <v>122</v>
      </c>
      <c r="V9" s="10">
        <v>4.3</v>
      </c>
      <c r="W9" s="8">
        <f t="shared" si="3"/>
        <v>0.71666666666666667</v>
      </c>
      <c r="AA9" s="6">
        <f t="shared" si="4"/>
        <v>1</v>
      </c>
      <c r="AB9" s="6">
        <v>1</v>
      </c>
      <c r="AC9">
        <v>0.5</v>
      </c>
    </row>
    <row r="10" spans="1:30" hidden="1">
      <c r="A10" t="s">
        <v>155</v>
      </c>
      <c r="B10">
        <v>2</v>
      </c>
      <c r="C10">
        <v>1</v>
      </c>
      <c r="D10" t="s">
        <v>119</v>
      </c>
      <c r="E10" t="s">
        <v>20</v>
      </c>
      <c r="F10" s="3">
        <v>10</v>
      </c>
      <c r="G10" s="3">
        <v>18</v>
      </c>
      <c r="H10" s="7">
        <f>SIN(RADIANS(F10))*G10</f>
        <v>3.1256671980047459</v>
      </c>
      <c r="I10" s="3">
        <v>0.6</v>
      </c>
      <c r="J10" s="8">
        <f>K10/(4/3*3.14*(I10/2)^3)</f>
        <v>1.7692852087756548</v>
      </c>
      <c r="K10" s="3">
        <v>0.2</v>
      </c>
      <c r="L10" s="3">
        <v>0.6</v>
      </c>
      <c r="M10" s="8">
        <f>N10/(4/3*3.14*(L10/2)^3)</f>
        <v>1.7692852087756548</v>
      </c>
      <c r="N10" s="3">
        <v>0.2</v>
      </c>
      <c r="O10" s="4">
        <f>ROUND(G10,0)</f>
        <v>18</v>
      </c>
      <c r="P10" s="6">
        <f>N10*O10</f>
        <v>3.6</v>
      </c>
      <c r="S10" s="10">
        <f>3.12*SQRT(9.8*L10/100)</f>
        <v>0.75655979274608565</v>
      </c>
      <c r="T10" s="7">
        <f>V10/SIN(RADIANS(U10))</f>
        <v>12.463994969988059</v>
      </c>
      <c r="U10" s="16">
        <v>20.939173650661299</v>
      </c>
      <c r="V10" s="7">
        <f>W10*H10</f>
        <v>4.454340644207436</v>
      </c>
      <c r="W10" s="11">
        <v>1.42508474576271</v>
      </c>
      <c r="AA10" s="6">
        <f t="shared" si="4"/>
        <v>1</v>
      </c>
      <c r="AB10" s="6">
        <v>1</v>
      </c>
      <c r="AC10">
        <v>0.5</v>
      </c>
      <c r="AD10" t="s">
        <v>121</v>
      </c>
    </row>
    <row r="11" spans="1:30" hidden="1">
      <c r="A11" t="s">
        <v>155</v>
      </c>
      <c r="B11">
        <v>2</v>
      </c>
      <c r="C11">
        <f>1+C10</f>
        <v>2</v>
      </c>
      <c r="D11" t="s">
        <v>119</v>
      </c>
      <c r="E11" t="s">
        <v>20</v>
      </c>
      <c r="F11" s="3">
        <v>10</v>
      </c>
      <c r="G11" s="3">
        <v>20</v>
      </c>
      <c r="H11" s="7">
        <f t="shared" ref="H11:H25" si="5">SIN(RADIANS(F11))*G11</f>
        <v>3.4729635533386065</v>
      </c>
      <c r="I11" s="3">
        <v>0.6</v>
      </c>
      <c r="J11" s="8">
        <f t="shared" ref="J11:J48" si="6">K11/(4/3*3.14*(I11/2)^3)</f>
        <v>1.7692852087756548</v>
      </c>
      <c r="K11" s="3">
        <v>0.2</v>
      </c>
      <c r="L11" s="3">
        <v>0.6</v>
      </c>
      <c r="M11" s="8">
        <f t="shared" ref="M11:M48" si="7">N11/(4/3*3.14*(L11/2)^3)</f>
        <v>1.7692852087756548</v>
      </c>
      <c r="N11" s="3">
        <v>0.2</v>
      </c>
      <c r="O11" s="4">
        <f t="shared" ref="O11:O24" si="8">ROUND(G11,0)</f>
        <v>20</v>
      </c>
      <c r="P11" s="6">
        <f t="shared" ref="P11:P48" si="9">N11*O11</f>
        <v>4</v>
      </c>
      <c r="S11" s="10">
        <f>3.22*SQRT(9.8*0.006)</f>
        <v>0.78080850405204993</v>
      </c>
      <c r="T11" s="7">
        <f t="shared" ref="T11:T48" si="10">V11/SIN(RADIANS(U11))</f>
        <v>14.692202549462623</v>
      </c>
      <c r="U11" s="16">
        <v>20.939173650661299</v>
      </c>
      <c r="V11" s="7">
        <f t="shared" ref="V11:V24" si="11">W11*H11</f>
        <v>5.2506499823356529</v>
      </c>
      <c r="W11" s="11">
        <v>1.5118644067796601</v>
      </c>
      <c r="AA11" s="6">
        <f t="shared" si="4"/>
        <v>1</v>
      </c>
      <c r="AB11" s="6">
        <v>1</v>
      </c>
      <c r="AC11">
        <v>0.5</v>
      </c>
    </row>
    <row r="12" spans="1:30" hidden="1">
      <c r="A12" t="s">
        <v>155</v>
      </c>
      <c r="B12">
        <v>2</v>
      </c>
      <c r="C12">
        <f t="shared" ref="C12:C24" si="12">1+C11</f>
        <v>3</v>
      </c>
      <c r="D12" t="s">
        <v>119</v>
      </c>
      <c r="E12" t="s">
        <v>20</v>
      </c>
      <c r="F12" s="3">
        <v>10</v>
      </c>
      <c r="G12" s="3">
        <v>22</v>
      </c>
      <c r="H12" s="7">
        <f t="shared" si="5"/>
        <v>3.8202599086724671</v>
      </c>
      <c r="I12" s="3">
        <v>0.6</v>
      </c>
      <c r="J12" s="8">
        <f t="shared" si="6"/>
        <v>1.7692852087756548</v>
      </c>
      <c r="K12" s="3">
        <v>0.2</v>
      </c>
      <c r="L12" s="3">
        <v>0.6</v>
      </c>
      <c r="M12" s="8">
        <f t="shared" si="7"/>
        <v>1.7692852087756548</v>
      </c>
      <c r="N12" s="3">
        <v>0.2</v>
      </c>
      <c r="O12" s="4">
        <f t="shared" si="8"/>
        <v>22</v>
      </c>
      <c r="P12" s="6">
        <f t="shared" si="9"/>
        <v>4.4000000000000004</v>
      </c>
      <c r="S12" s="10">
        <f>3.21*SQRT(9.8*0.006)</f>
        <v>0.77838363292145341</v>
      </c>
      <c r="T12" s="7">
        <f t="shared" si="10"/>
        <v>16.103444606007407</v>
      </c>
      <c r="U12" s="16">
        <v>20.939173650661299</v>
      </c>
      <c r="V12" s="7">
        <f t="shared" si="11"/>
        <v>5.754994926827262</v>
      </c>
      <c r="W12" s="11">
        <v>1.5064406779660999</v>
      </c>
      <c r="AA12" s="6">
        <f t="shared" si="4"/>
        <v>1</v>
      </c>
      <c r="AB12" s="6">
        <v>1</v>
      </c>
      <c r="AC12">
        <v>0.5</v>
      </c>
    </row>
    <row r="13" spans="1:30" hidden="1">
      <c r="A13" t="s">
        <v>155</v>
      </c>
      <c r="B13">
        <v>2</v>
      </c>
      <c r="C13">
        <f t="shared" si="12"/>
        <v>4</v>
      </c>
      <c r="D13" t="s">
        <v>119</v>
      </c>
      <c r="E13" t="s">
        <v>20</v>
      </c>
      <c r="F13" s="3">
        <v>10</v>
      </c>
      <c r="G13" s="3">
        <v>24</v>
      </c>
      <c r="H13" s="7">
        <f t="shared" si="5"/>
        <v>4.1675562640063282</v>
      </c>
      <c r="I13" s="3">
        <v>0.6</v>
      </c>
      <c r="J13" s="8">
        <f t="shared" si="6"/>
        <v>1.7692852087756548</v>
      </c>
      <c r="K13" s="3">
        <v>0.2</v>
      </c>
      <c r="L13" s="3">
        <v>0.6</v>
      </c>
      <c r="M13" s="8">
        <f t="shared" si="7"/>
        <v>1.7692852087756548</v>
      </c>
      <c r="N13" s="3">
        <v>0.2</v>
      </c>
      <c r="O13" s="4">
        <f t="shared" si="8"/>
        <v>24</v>
      </c>
      <c r="P13" s="6">
        <f t="shared" si="9"/>
        <v>4.8000000000000007</v>
      </c>
      <c r="S13" s="10">
        <f>3.25*SQRT(9.8*0.006)</f>
        <v>0.78808311744383919</v>
      </c>
      <c r="T13" s="7">
        <f t="shared" si="10"/>
        <v>18.326381440172721</v>
      </c>
      <c r="U13" s="16">
        <v>20.939173650661299</v>
      </c>
      <c r="V13" s="7">
        <f t="shared" si="11"/>
        <v>6.5494206237062018</v>
      </c>
      <c r="W13" s="11">
        <v>1.5715254237288101</v>
      </c>
      <c r="AA13" s="6">
        <f t="shared" si="4"/>
        <v>1</v>
      </c>
      <c r="AB13" s="6">
        <v>1</v>
      </c>
      <c r="AC13">
        <v>0.5</v>
      </c>
    </row>
    <row r="14" spans="1:30" hidden="1">
      <c r="A14" t="s">
        <v>155</v>
      </c>
      <c r="B14">
        <v>2</v>
      </c>
      <c r="C14">
        <f t="shared" si="12"/>
        <v>5</v>
      </c>
      <c r="D14" t="s">
        <v>119</v>
      </c>
      <c r="E14" t="s">
        <v>20</v>
      </c>
      <c r="F14" s="3">
        <v>10</v>
      </c>
      <c r="G14" s="3">
        <v>26</v>
      </c>
      <c r="H14" s="7">
        <f t="shared" si="5"/>
        <v>4.5148526193401883</v>
      </c>
      <c r="I14" s="3">
        <v>0.6</v>
      </c>
      <c r="J14" s="8">
        <f t="shared" si="6"/>
        <v>1.7692852087756548</v>
      </c>
      <c r="K14" s="3">
        <v>0.2</v>
      </c>
      <c r="L14" s="3">
        <v>0.6</v>
      </c>
      <c r="M14" s="8">
        <f t="shared" si="7"/>
        <v>1.7692852087756548</v>
      </c>
      <c r="N14" s="3">
        <v>0.2</v>
      </c>
      <c r="O14" s="4">
        <f t="shared" si="8"/>
        <v>26</v>
      </c>
      <c r="P14" s="6">
        <f t="shared" si="9"/>
        <v>5.2</v>
      </c>
      <c r="S14" s="10">
        <f>3.41*SQRT(9.8*0.006)</f>
        <v>0.82688105553338209</v>
      </c>
      <c r="T14" s="7">
        <f t="shared" si="10"/>
        <v>19.579501137440747</v>
      </c>
      <c r="U14" s="16">
        <v>20.939173650661299</v>
      </c>
      <c r="V14" s="7">
        <f t="shared" si="11"/>
        <v>6.9972563307197486</v>
      </c>
      <c r="W14" s="11">
        <v>1.54983050847457</v>
      </c>
      <c r="AA14" s="6">
        <f t="shared" si="4"/>
        <v>1</v>
      </c>
      <c r="AB14" s="6">
        <v>1</v>
      </c>
      <c r="AC14">
        <v>0.5</v>
      </c>
    </row>
    <row r="15" spans="1:30" hidden="1">
      <c r="A15" t="s">
        <v>155</v>
      </c>
      <c r="B15">
        <v>2</v>
      </c>
      <c r="C15">
        <f t="shared" si="12"/>
        <v>6</v>
      </c>
      <c r="D15" t="s">
        <v>119</v>
      </c>
      <c r="E15" t="s">
        <v>20</v>
      </c>
      <c r="F15" s="3">
        <v>10</v>
      </c>
      <c r="G15" s="3">
        <v>29</v>
      </c>
      <c r="H15" s="7">
        <f t="shared" si="5"/>
        <v>5.0357971523409795</v>
      </c>
      <c r="I15" s="3">
        <v>0.6</v>
      </c>
      <c r="J15" s="8">
        <f t="shared" si="6"/>
        <v>1.7692852087756548</v>
      </c>
      <c r="K15" s="3">
        <v>0.2</v>
      </c>
      <c r="L15" s="3">
        <v>0.6</v>
      </c>
      <c r="M15" s="8">
        <f t="shared" si="7"/>
        <v>1.7692852087756548</v>
      </c>
      <c r="N15" s="3">
        <v>0.2</v>
      </c>
      <c r="O15" s="4">
        <f t="shared" si="8"/>
        <v>29</v>
      </c>
      <c r="P15" s="6">
        <f t="shared" si="9"/>
        <v>5.8000000000000007</v>
      </c>
      <c r="S15" s="10">
        <f>3.61*SQRT(9.8*0.006)</f>
        <v>0.87537847814531056</v>
      </c>
      <c r="T15" s="7">
        <f t="shared" si="10"/>
        <v>23.137913064330789</v>
      </c>
      <c r="U15" s="16">
        <v>20.939173650661299</v>
      </c>
      <c r="V15" s="7">
        <f t="shared" si="11"/>
        <v>8.268949629132079</v>
      </c>
      <c r="W15" s="11">
        <v>1.64203389830508</v>
      </c>
      <c r="AA15" s="6">
        <f t="shared" si="4"/>
        <v>1</v>
      </c>
      <c r="AB15" s="6">
        <v>1</v>
      </c>
      <c r="AC15">
        <v>0.5</v>
      </c>
    </row>
    <row r="16" spans="1:30" hidden="1">
      <c r="A16" t="s">
        <v>155</v>
      </c>
      <c r="B16">
        <v>2</v>
      </c>
      <c r="C16">
        <f t="shared" si="12"/>
        <v>7</v>
      </c>
      <c r="D16" t="s">
        <v>119</v>
      </c>
      <c r="E16" t="s">
        <v>20</v>
      </c>
      <c r="F16" s="3">
        <v>10</v>
      </c>
      <c r="G16" s="3">
        <v>39</v>
      </c>
      <c r="H16" s="7">
        <f t="shared" si="5"/>
        <v>6.7722789290102829</v>
      </c>
      <c r="I16" s="3">
        <v>0.6</v>
      </c>
      <c r="J16" s="8">
        <f t="shared" si="6"/>
        <v>1.7692852087756548</v>
      </c>
      <c r="K16" s="3">
        <v>0.2</v>
      </c>
      <c r="L16" s="3">
        <v>0.6</v>
      </c>
      <c r="M16" s="8">
        <f t="shared" si="7"/>
        <v>1.7692852087756548</v>
      </c>
      <c r="N16" s="3">
        <v>0.2</v>
      </c>
      <c r="O16" s="4">
        <f t="shared" si="8"/>
        <v>39</v>
      </c>
      <c r="P16" s="6">
        <f t="shared" si="9"/>
        <v>7.8000000000000007</v>
      </c>
      <c r="S16" s="10">
        <f>3.79*SQRT(9.8*0.006)</f>
        <v>0.9190261584960463</v>
      </c>
      <c r="T16" s="7">
        <f t="shared" si="10"/>
        <v>28.752574504981997</v>
      </c>
      <c r="U16" s="16">
        <v>20.939173650661299</v>
      </c>
      <c r="V16" s="7">
        <f t="shared" si="11"/>
        <v>10.275498469915261</v>
      </c>
      <c r="W16" s="11">
        <v>1.51728813559322</v>
      </c>
      <c r="AA16" s="6">
        <f t="shared" si="4"/>
        <v>1</v>
      </c>
      <c r="AB16" s="6">
        <v>1</v>
      </c>
      <c r="AC16">
        <v>0.5</v>
      </c>
    </row>
    <row r="17" spans="1:29" hidden="1">
      <c r="A17" t="s">
        <v>155</v>
      </c>
      <c r="B17">
        <v>2</v>
      </c>
      <c r="C17">
        <f t="shared" si="12"/>
        <v>8</v>
      </c>
      <c r="D17" t="s">
        <v>119</v>
      </c>
      <c r="E17" t="s">
        <v>20</v>
      </c>
      <c r="F17" s="3">
        <v>40</v>
      </c>
      <c r="G17" s="3">
        <v>18</v>
      </c>
      <c r="H17" s="7">
        <f t="shared" si="5"/>
        <v>11.570176974357707</v>
      </c>
      <c r="I17" s="3">
        <v>0.6</v>
      </c>
      <c r="J17" s="8">
        <f t="shared" si="6"/>
        <v>1.7692852087756548</v>
      </c>
      <c r="K17" s="3">
        <v>0.2</v>
      </c>
      <c r="L17" s="3">
        <v>0.6</v>
      </c>
      <c r="M17" s="8">
        <f t="shared" si="7"/>
        <v>1.7692852087756548</v>
      </c>
      <c r="N17" s="3">
        <v>0.2</v>
      </c>
      <c r="O17" s="4">
        <f t="shared" si="8"/>
        <v>18</v>
      </c>
      <c r="P17" s="6">
        <f t="shared" si="9"/>
        <v>3.6</v>
      </c>
      <c r="S17" s="10" t="s">
        <v>122</v>
      </c>
      <c r="T17" s="7" t="s">
        <v>122</v>
      </c>
      <c r="U17" s="16">
        <v>33.660462101217703</v>
      </c>
      <c r="V17" s="7" t="s">
        <v>122</v>
      </c>
      <c r="W17" s="11" t="s">
        <v>122</v>
      </c>
      <c r="AA17" s="6">
        <f t="shared" si="4"/>
        <v>1</v>
      </c>
      <c r="AB17" s="6">
        <v>1</v>
      </c>
      <c r="AC17">
        <v>0.5</v>
      </c>
    </row>
    <row r="18" spans="1:29" hidden="1">
      <c r="A18" t="s">
        <v>155</v>
      </c>
      <c r="B18">
        <v>2</v>
      </c>
      <c r="C18">
        <f t="shared" si="12"/>
        <v>9</v>
      </c>
      <c r="D18" t="s">
        <v>119</v>
      </c>
      <c r="E18" t="s">
        <v>20</v>
      </c>
      <c r="F18" s="3">
        <v>40</v>
      </c>
      <c r="G18" s="3">
        <v>26</v>
      </c>
      <c r="H18" s="7">
        <f t="shared" si="5"/>
        <v>16.712477851850021</v>
      </c>
      <c r="I18" s="3">
        <v>0.6</v>
      </c>
      <c r="J18" s="8">
        <f t="shared" si="6"/>
        <v>1.7692852087756548</v>
      </c>
      <c r="K18" s="3">
        <v>0.2</v>
      </c>
      <c r="L18" s="3">
        <v>0.6</v>
      </c>
      <c r="M18" s="8">
        <f t="shared" si="7"/>
        <v>1.7692852087756548</v>
      </c>
      <c r="N18" s="3">
        <v>0.2</v>
      </c>
      <c r="O18" s="4">
        <f t="shared" si="8"/>
        <v>26</v>
      </c>
      <c r="P18" s="6">
        <f t="shared" si="9"/>
        <v>5.2</v>
      </c>
      <c r="S18" s="10" t="s">
        <v>122</v>
      </c>
      <c r="T18" s="7" t="s">
        <v>122</v>
      </c>
      <c r="U18" s="16">
        <v>33.660462101217703</v>
      </c>
      <c r="V18" s="7" t="s">
        <v>122</v>
      </c>
      <c r="W18" s="11" t="s">
        <v>122</v>
      </c>
      <c r="AA18" s="6">
        <f t="shared" si="4"/>
        <v>1</v>
      </c>
      <c r="AB18" s="6">
        <v>1</v>
      </c>
      <c r="AC18">
        <v>0.5</v>
      </c>
    </row>
    <row r="19" spans="1:29" hidden="1">
      <c r="A19" t="s">
        <v>155</v>
      </c>
      <c r="B19">
        <v>2</v>
      </c>
      <c r="C19">
        <f t="shared" si="12"/>
        <v>10</v>
      </c>
      <c r="D19" t="s">
        <v>119</v>
      </c>
      <c r="E19" t="s">
        <v>20</v>
      </c>
      <c r="F19" s="3">
        <v>40</v>
      </c>
      <c r="G19" s="3">
        <v>39</v>
      </c>
      <c r="H19" s="7">
        <f t="shared" si="5"/>
        <v>25.06871677777503</v>
      </c>
      <c r="I19" s="3">
        <v>0.6</v>
      </c>
      <c r="J19" s="8">
        <f t="shared" si="6"/>
        <v>1.7692852087756548</v>
      </c>
      <c r="K19" s="3">
        <v>0.2</v>
      </c>
      <c r="L19" s="3">
        <v>0.6</v>
      </c>
      <c r="M19" s="8">
        <f t="shared" si="7"/>
        <v>1.7692852087756548</v>
      </c>
      <c r="N19" s="3">
        <v>0.2</v>
      </c>
      <c r="O19" s="4">
        <f t="shared" si="8"/>
        <v>39</v>
      </c>
      <c r="P19" s="6">
        <f t="shared" si="9"/>
        <v>7.8000000000000007</v>
      </c>
      <c r="S19" s="10" t="s">
        <v>122</v>
      </c>
      <c r="T19" s="7" t="s">
        <v>122</v>
      </c>
      <c r="U19" s="16">
        <v>33.660462101217703</v>
      </c>
      <c r="V19" s="7" t="s">
        <v>122</v>
      </c>
      <c r="W19" s="11" t="s">
        <v>122</v>
      </c>
      <c r="AA19" s="6">
        <f t="shared" si="4"/>
        <v>1</v>
      </c>
      <c r="AB19" s="6">
        <v>1</v>
      </c>
      <c r="AC19">
        <v>0.5</v>
      </c>
    </row>
    <row r="20" spans="1:29" hidden="1">
      <c r="A20" t="s">
        <v>155</v>
      </c>
      <c r="B20">
        <v>2</v>
      </c>
      <c r="C20">
        <f t="shared" si="12"/>
        <v>11</v>
      </c>
      <c r="D20" t="s">
        <v>119</v>
      </c>
      <c r="E20" t="s">
        <v>20</v>
      </c>
      <c r="F20" s="3">
        <v>10</v>
      </c>
      <c r="G20" s="3">
        <v>26</v>
      </c>
      <c r="H20" s="7">
        <f t="shared" si="5"/>
        <v>4.5148526193401883</v>
      </c>
      <c r="I20" s="3">
        <v>0.6</v>
      </c>
      <c r="J20" s="8">
        <f t="shared" si="6"/>
        <v>1.7692852087756548</v>
      </c>
      <c r="K20" s="3">
        <v>0.2</v>
      </c>
      <c r="L20" s="3">
        <v>0.6</v>
      </c>
      <c r="M20" s="8">
        <f t="shared" si="7"/>
        <v>1.7692852087756548</v>
      </c>
      <c r="N20" s="3">
        <v>0.2</v>
      </c>
      <c r="O20" s="4">
        <f t="shared" si="8"/>
        <v>26</v>
      </c>
      <c r="P20" s="6">
        <f t="shared" si="9"/>
        <v>5.2</v>
      </c>
      <c r="S20" s="10">
        <f>3.41*SQRT(9.8*0.006)</f>
        <v>0.82688105553338209</v>
      </c>
      <c r="T20" s="7">
        <f t="shared" si="10"/>
        <v>19.557220436638463</v>
      </c>
      <c r="U20" s="16">
        <v>20.939173650661299</v>
      </c>
      <c r="V20" s="7">
        <f t="shared" si="11"/>
        <v>6.9892937287286525</v>
      </c>
      <c r="W20" s="11">
        <v>1.54806686242398</v>
      </c>
      <c r="AA20" s="6">
        <f t="shared" si="4"/>
        <v>1</v>
      </c>
      <c r="AB20" s="6">
        <v>1</v>
      </c>
      <c r="AC20">
        <v>0.5</v>
      </c>
    </row>
    <row r="21" spans="1:29" hidden="1">
      <c r="A21" t="s">
        <v>155</v>
      </c>
      <c r="B21">
        <v>2</v>
      </c>
      <c r="C21">
        <f t="shared" si="12"/>
        <v>12</v>
      </c>
      <c r="D21" t="s">
        <v>119</v>
      </c>
      <c r="E21" t="s">
        <v>20</v>
      </c>
      <c r="F21" s="3">
        <v>20</v>
      </c>
      <c r="G21" s="3">
        <v>26</v>
      </c>
      <c r="H21" s="7">
        <f t="shared" si="5"/>
        <v>8.8925237264673864</v>
      </c>
      <c r="I21" s="3">
        <v>0.6</v>
      </c>
      <c r="J21" s="8">
        <f t="shared" si="6"/>
        <v>1.7692852087756548</v>
      </c>
      <c r="K21" s="3">
        <v>0.2</v>
      </c>
      <c r="L21" s="3">
        <v>0.6</v>
      </c>
      <c r="M21" s="8">
        <f t="shared" si="7"/>
        <v>1.7692852087756548</v>
      </c>
      <c r="N21" s="3">
        <v>0.2</v>
      </c>
      <c r="O21" s="4">
        <f t="shared" si="8"/>
        <v>26</v>
      </c>
      <c r="P21" s="6">
        <f t="shared" si="9"/>
        <v>5.2</v>
      </c>
      <c r="S21" s="10">
        <f>3.28*SQRT(9.8*0.006)</f>
        <v>0.79535773083562844</v>
      </c>
      <c r="T21" s="7">
        <f t="shared" si="10"/>
        <v>14.850146733194137</v>
      </c>
      <c r="U21" s="16">
        <v>26.4681051380593</v>
      </c>
      <c r="V21" s="7">
        <f t="shared" si="11"/>
        <v>6.6187038734166777</v>
      </c>
      <c r="W21" s="11">
        <v>0.74429982724892896</v>
      </c>
      <c r="AA21" s="6">
        <f t="shared" si="4"/>
        <v>1</v>
      </c>
      <c r="AB21" s="6">
        <v>1</v>
      </c>
      <c r="AC21">
        <v>0.5</v>
      </c>
    </row>
    <row r="22" spans="1:29" hidden="1">
      <c r="A22" t="s">
        <v>155</v>
      </c>
      <c r="B22">
        <v>2</v>
      </c>
      <c r="C22">
        <f t="shared" si="12"/>
        <v>13</v>
      </c>
      <c r="D22" t="s">
        <v>119</v>
      </c>
      <c r="E22" t="s">
        <v>20</v>
      </c>
      <c r="F22" s="3">
        <v>40</v>
      </c>
      <c r="G22" s="3">
        <v>26</v>
      </c>
      <c r="H22" s="7">
        <f t="shared" si="5"/>
        <v>16.712477851850021</v>
      </c>
      <c r="I22" s="3">
        <v>0.6</v>
      </c>
      <c r="J22" s="8">
        <f t="shared" si="6"/>
        <v>1.7692852087756548</v>
      </c>
      <c r="K22" s="3">
        <v>0.2</v>
      </c>
      <c r="L22" s="3">
        <v>0.6</v>
      </c>
      <c r="M22" s="8">
        <f t="shared" si="7"/>
        <v>1.7692852087756548</v>
      </c>
      <c r="N22" s="3">
        <v>0.2</v>
      </c>
      <c r="O22" s="4">
        <f t="shared" si="8"/>
        <v>26</v>
      </c>
      <c r="P22" s="6">
        <f t="shared" si="9"/>
        <v>5.2</v>
      </c>
      <c r="S22" s="10">
        <f>3.22*SQRT(9.8*0.006)</f>
        <v>0.78080850405204993</v>
      </c>
      <c r="T22" s="7">
        <f t="shared" si="10"/>
        <v>9.8382582112649093</v>
      </c>
      <c r="U22" s="16">
        <v>33.660462101217703</v>
      </c>
      <c r="V22" s="7">
        <f t="shared" si="11"/>
        <v>5.4530532648236534</v>
      </c>
      <c r="W22" s="11">
        <v>0.32628634204711998</v>
      </c>
      <c r="AA22" s="6">
        <f t="shared" si="4"/>
        <v>1</v>
      </c>
      <c r="AB22" s="6">
        <v>1</v>
      </c>
      <c r="AC22">
        <v>0.5</v>
      </c>
    </row>
    <row r="23" spans="1:29" hidden="1">
      <c r="A23" t="s">
        <v>155</v>
      </c>
      <c r="B23">
        <v>2</v>
      </c>
      <c r="C23">
        <f t="shared" si="12"/>
        <v>14</v>
      </c>
      <c r="D23" t="s">
        <v>119</v>
      </c>
      <c r="E23" t="s">
        <v>20</v>
      </c>
      <c r="F23" s="3">
        <v>60</v>
      </c>
      <c r="G23" s="3">
        <v>26</v>
      </c>
      <c r="H23" s="7">
        <f t="shared" si="5"/>
        <v>22.516660498395403</v>
      </c>
      <c r="I23" s="3">
        <v>0.6</v>
      </c>
      <c r="J23" s="8">
        <f t="shared" si="6"/>
        <v>1.7692852087756548</v>
      </c>
      <c r="K23" s="3">
        <v>0.2</v>
      </c>
      <c r="L23" s="3">
        <v>0.6</v>
      </c>
      <c r="M23" s="8">
        <f t="shared" si="7"/>
        <v>1.7692852087756548</v>
      </c>
      <c r="N23" s="3">
        <v>0.2</v>
      </c>
      <c r="O23" s="4">
        <f t="shared" si="8"/>
        <v>26</v>
      </c>
      <c r="P23" s="6">
        <f t="shared" si="9"/>
        <v>5.2</v>
      </c>
      <c r="S23" s="10">
        <f>3.4*SQRT(9.8*0.006)</f>
        <v>0.82445618440278556</v>
      </c>
      <c r="T23" s="7">
        <f t="shared" si="10"/>
        <v>5.8095442267053166</v>
      </c>
      <c r="U23" s="16">
        <v>40.611659026716602</v>
      </c>
      <c r="V23" s="7">
        <f t="shared" si="11"/>
        <v>3.7815991099922397</v>
      </c>
      <c r="W23" s="11">
        <v>0.167946712624713</v>
      </c>
      <c r="AA23" s="6">
        <f t="shared" si="4"/>
        <v>1</v>
      </c>
      <c r="AB23" s="6">
        <v>1</v>
      </c>
      <c r="AC23">
        <v>0.5</v>
      </c>
    </row>
    <row r="24" spans="1:29">
      <c r="A24" t="s">
        <v>155</v>
      </c>
      <c r="B24">
        <v>2</v>
      </c>
      <c r="C24">
        <f t="shared" si="12"/>
        <v>15</v>
      </c>
      <c r="D24" t="s">
        <v>119</v>
      </c>
      <c r="E24" t="s">
        <v>20</v>
      </c>
      <c r="F24" s="3">
        <v>90</v>
      </c>
      <c r="G24" s="3">
        <v>26</v>
      </c>
      <c r="H24" s="7">
        <f t="shared" si="5"/>
        <v>26</v>
      </c>
      <c r="I24" s="3">
        <v>0.6</v>
      </c>
      <c r="J24" s="8">
        <f t="shared" si="6"/>
        <v>1.7692852087756548</v>
      </c>
      <c r="K24" s="3">
        <v>0.2</v>
      </c>
      <c r="L24" s="3">
        <v>0.6</v>
      </c>
      <c r="M24" s="8">
        <f t="shared" si="7"/>
        <v>1.7692852087756548</v>
      </c>
      <c r="N24" s="3">
        <v>0.2</v>
      </c>
      <c r="O24" s="4">
        <f t="shared" si="8"/>
        <v>26</v>
      </c>
      <c r="P24" s="6">
        <f t="shared" si="9"/>
        <v>5.2</v>
      </c>
      <c r="S24" s="10">
        <f>3.15*SQRT(9.8*0.006)</f>
        <v>0.7638344061378749</v>
      </c>
      <c r="T24" s="7">
        <f t="shared" si="10"/>
        <v>3.2015114455699769</v>
      </c>
      <c r="U24" s="16">
        <v>89.805991572903594</v>
      </c>
      <c r="V24" s="7">
        <f t="shared" si="11"/>
        <v>3.201493091999124</v>
      </c>
      <c r="W24" s="11">
        <v>0.12313434969227401</v>
      </c>
      <c r="AA24" s="6">
        <f t="shared" si="4"/>
        <v>1</v>
      </c>
      <c r="AB24" s="6">
        <v>1</v>
      </c>
      <c r="AC24">
        <v>0.5</v>
      </c>
    </row>
    <row r="25" spans="1:29">
      <c r="A25" t="s">
        <v>154</v>
      </c>
      <c r="B25">
        <v>3</v>
      </c>
      <c r="C25">
        <v>1</v>
      </c>
      <c r="E25" t="s">
        <v>24</v>
      </c>
      <c r="F25" s="4">
        <v>10</v>
      </c>
      <c r="G25" s="3">
        <v>30</v>
      </c>
      <c r="H25" s="7">
        <f t="shared" si="5"/>
        <v>5.2094453300079095</v>
      </c>
      <c r="I25" s="3">
        <v>0.6</v>
      </c>
      <c r="J25" s="8">
        <f t="shared" si="6"/>
        <v>1.7692852087756548</v>
      </c>
      <c r="K25" s="3">
        <v>0.2</v>
      </c>
      <c r="L25" s="3">
        <v>0.6</v>
      </c>
      <c r="M25" s="8">
        <f>N25/(4/3*3.14*(L25/2)^3)</f>
        <v>1.7692852087756548</v>
      </c>
      <c r="N25" s="3">
        <v>0.2</v>
      </c>
      <c r="O25" s="4">
        <v>10</v>
      </c>
      <c r="P25" s="6">
        <f t="shared" si="9"/>
        <v>2</v>
      </c>
      <c r="S25" t="s">
        <v>169</v>
      </c>
      <c r="T25" s="7">
        <f t="shared" si="10"/>
        <v>11.618353350992345</v>
      </c>
      <c r="U25" s="16">
        <v>31.3348759623271</v>
      </c>
      <c r="V25" s="7">
        <f>W25*H25</f>
        <v>6.0419983107116586</v>
      </c>
      <c r="W25" s="11">
        <v>1.1598160510310001</v>
      </c>
      <c r="X25" s="3" t="s">
        <v>162</v>
      </c>
      <c r="Y25" s="3" t="s">
        <v>163</v>
      </c>
      <c r="AA25" s="6">
        <f t="shared" si="4"/>
        <v>1</v>
      </c>
      <c r="AB25" s="6">
        <v>1</v>
      </c>
      <c r="AC25">
        <v>0.5</v>
      </c>
    </row>
    <row r="26" spans="1:29">
      <c r="A26" t="s">
        <v>154</v>
      </c>
      <c r="B26">
        <v>3</v>
      </c>
      <c r="C26">
        <f>1+C25</f>
        <v>2</v>
      </c>
      <c r="E26" t="s">
        <v>24</v>
      </c>
      <c r="F26" s="4">
        <v>20</v>
      </c>
      <c r="G26" s="3">
        <v>30</v>
      </c>
      <c r="H26" s="7">
        <f t="shared" ref="H26:H49" si="13">SIN(RADIANS(F26))*G26</f>
        <v>10.260604299770062</v>
      </c>
      <c r="I26" s="3">
        <v>0.6</v>
      </c>
      <c r="J26" s="8">
        <f t="shared" si="6"/>
        <v>1.7692852087756548</v>
      </c>
      <c r="K26" s="3">
        <v>0.2</v>
      </c>
      <c r="L26" s="3">
        <v>0.6</v>
      </c>
      <c r="M26" s="8">
        <f t="shared" si="7"/>
        <v>1.7692852087756548</v>
      </c>
      <c r="N26" s="3">
        <v>0.2</v>
      </c>
      <c r="O26" s="4">
        <v>12</v>
      </c>
      <c r="P26" s="6">
        <f t="shared" si="9"/>
        <v>2.4000000000000004</v>
      </c>
      <c r="S26" t="s">
        <v>169</v>
      </c>
      <c r="T26" s="7">
        <f t="shared" si="10"/>
        <v>7.1996448650048617</v>
      </c>
      <c r="U26" s="16">
        <v>37.2157791927348</v>
      </c>
      <c r="V26" s="7">
        <f t="shared" ref="V26:V48" si="14">W26*H26</f>
        <v>4.3544780864533656</v>
      </c>
      <c r="W26" s="11">
        <v>0.42438807298620301</v>
      </c>
      <c r="X26" s="3" t="s">
        <v>162</v>
      </c>
      <c r="Y26" s="3" t="s">
        <v>163</v>
      </c>
      <c r="AA26" s="6">
        <f t="shared" si="4"/>
        <v>1</v>
      </c>
      <c r="AB26" s="6">
        <v>1</v>
      </c>
      <c r="AC26">
        <v>0.5</v>
      </c>
    </row>
    <row r="27" spans="1:29">
      <c r="A27" t="s">
        <v>154</v>
      </c>
      <c r="B27">
        <v>3</v>
      </c>
      <c r="C27">
        <f t="shared" ref="C27:C48" si="15">1+C26</f>
        <v>3</v>
      </c>
      <c r="E27" t="s">
        <v>24</v>
      </c>
      <c r="F27" s="4">
        <v>30</v>
      </c>
      <c r="G27" s="3">
        <v>30</v>
      </c>
      <c r="H27" s="7">
        <f t="shared" si="13"/>
        <v>14.999999999999998</v>
      </c>
      <c r="I27" s="3">
        <v>0.6</v>
      </c>
      <c r="J27" s="8">
        <f t="shared" si="6"/>
        <v>1.7692852087756548</v>
      </c>
      <c r="K27" s="3">
        <v>0.2</v>
      </c>
      <c r="L27" s="3">
        <v>0.6</v>
      </c>
      <c r="M27" s="8">
        <f t="shared" si="7"/>
        <v>1.7692852087756548</v>
      </c>
      <c r="N27" s="3">
        <v>0.2</v>
      </c>
      <c r="O27" s="4">
        <v>13</v>
      </c>
      <c r="P27" s="6">
        <f t="shared" si="9"/>
        <v>2.6</v>
      </c>
      <c r="S27" t="s">
        <v>169</v>
      </c>
      <c r="T27" s="7">
        <f t="shared" si="10"/>
        <v>7.493476700096827</v>
      </c>
      <c r="U27" s="16">
        <v>34.9145148445022</v>
      </c>
      <c r="V27" s="7">
        <f t="shared" si="14"/>
        <v>4.2889185580774338</v>
      </c>
      <c r="W27" s="11">
        <v>0.28592790387182898</v>
      </c>
      <c r="X27" s="3" t="s">
        <v>162</v>
      </c>
      <c r="Y27" s="3" t="s">
        <v>163</v>
      </c>
      <c r="AA27" s="6">
        <f t="shared" si="4"/>
        <v>1</v>
      </c>
      <c r="AB27" s="6">
        <v>1</v>
      </c>
      <c r="AC27">
        <v>0.5</v>
      </c>
    </row>
    <row r="28" spans="1:29">
      <c r="A28" t="s">
        <v>154</v>
      </c>
      <c r="B28">
        <v>3</v>
      </c>
      <c r="C28">
        <f t="shared" si="15"/>
        <v>4</v>
      </c>
      <c r="E28" t="s">
        <v>24</v>
      </c>
      <c r="F28" s="4">
        <v>40</v>
      </c>
      <c r="G28" s="3">
        <v>30</v>
      </c>
      <c r="H28" s="7">
        <f t="shared" si="13"/>
        <v>19.283628290596177</v>
      </c>
      <c r="I28" s="3">
        <v>0.6</v>
      </c>
      <c r="J28" s="8">
        <f t="shared" si="6"/>
        <v>1.7692852087756548</v>
      </c>
      <c r="K28" s="3">
        <v>0.2</v>
      </c>
      <c r="L28" s="3">
        <v>0.6</v>
      </c>
      <c r="M28" s="8">
        <f t="shared" si="7"/>
        <v>1.7692852087756548</v>
      </c>
      <c r="N28" s="3">
        <v>0.2</v>
      </c>
      <c r="O28" s="4">
        <v>13</v>
      </c>
      <c r="P28" s="6">
        <f t="shared" si="9"/>
        <v>2.6</v>
      </c>
      <c r="S28" t="s">
        <v>169</v>
      </c>
      <c r="T28" s="7">
        <f t="shared" si="10"/>
        <v>4.6245447193620492</v>
      </c>
      <c r="U28" s="16">
        <v>53.29546760281</v>
      </c>
      <c r="V28" s="7">
        <f t="shared" si="14"/>
        <v>3.707628683411345</v>
      </c>
      <c r="W28" s="11">
        <v>0.19226820946447101</v>
      </c>
      <c r="X28" s="3" t="s">
        <v>162</v>
      </c>
      <c r="Y28" s="3" t="s">
        <v>163</v>
      </c>
      <c r="AA28" s="6">
        <f t="shared" si="4"/>
        <v>1</v>
      </c>
      <c r="AB28" s="6">
        <v>1</v>
      </c>
      <c r="AC28">
        <v>0.5</v>
      </c>
    </row>
    <row r="29" spans="1:29">
      <c r="A29" t="s">
        <v>154</v>
      </c>
      <c r="B29">
        <v>3</v>
      </c>
      <c r="C29">
        <f t="shared" si="15"/>
        <v>5</v>
      </c>
      <c r="E29" t="s">
        <v>24</v>
      </c>
      <c r="F29" s="4">
        <v>50</v>
      </c>
      <c r="G29" s="3">
        <v>30</v>
      </c>
      <c r="H29" s="7">
        <f t="shared" si="13"/>
        <v>22.981333293569339</v>
      </c>
      <c r="I29" s="3">
        <v>0.6</v>
      </c>
      <c r="J29" s="8">
        <f t="shared" si="6"/>
        <v>1.7692852087756548</v>
      </c>
      <c r="K29" s="3">
        <v>0.2</v>
      </c>
      <c r="L29" s="3">
        <v>0.6</v>
      </c>
      <c r="M29" s="8">
        <f t="shared" si="7"/>
        <v>1.7692852087756548</v>
      </c>
      <c r="N29" s="3">
        <v>0.2</v>
      </c>
      <c r="O29" s="4">
        <v>14</v>
      </c>
      <c r="P29" s="6">
        <f t="shared" si="9"/>
        <v>2.8000000000000003</v>
      </c>
      <c r="S29" t="s">
        <v>169</v>
      </c>
      <c r="T29" s="7">
        <f t="shared" si="10"/>
        <v>3.9695523199158718</v>
      </c>
      <c r="U29" s="16">
        <v>55.994223065737302</v>
      </c>
      <c r="V29" s="7">
        <f t="shared" si="14"/>
        <v>3.2906841934853448</v>
      </c>
      <c r="W29" s="11">
        <v>0.14318943776887599</v>
      </c>
      <c r="X29" s="3" t="s">
        <v>162</v>
      </c>
      <c r="Y29" s="3" t="s">
        <v>163</v>
      </c>
      <c r="AA29" s="6">
        <f t="shared" si="4"/>
        <v>1</v>
      </c>
      <c r="AB29" s="6">
        <v>1</v>
      </c>
      <c r="AC29">
        <v>0.5</v>
      </c>
    </row>
    <row r="30" spans="1:29">
      <c r="A30" t="s">
        <v>154</v>
      </c>
      <c r="B30">
        <v>3</v>
      </c>
      <c r="C30">
        <f t="shared" si="15"/>
        <v>6</v>
      </c>
      <c r="E30" t="s">
        <v>24</v>
      </c>
      <c r="F30" s="4">
        <v>60</v>
      </c>
      <c r="G30" s="3">
        <v>30</v>
      </c>
      <c r="H30" s="7">
        <f t="shared" si="13"/>
        <v>25.980762113533157</v>
      </c>
      <c r="I30" s="3">
        <v>0.6</v>
      </c>
      <c r="J30" s="8">
        <f t="shared" si="6"/>
        <v>1.7692852087756548</v>
      </c>
      <c r="K30" s="3">
        <v>0.2</v>
      </c>
      <c r="L30" s="3">
        <v>0.6</v>
      </c>
      <c r="M30" s="8">
        <f t="shared" si="7"/>
        <v>1.7692852087756548</v>
      </c>
      <c r="N30" s="3">
        <v>0.2</v>
      </c>
      <c r="O30" s="4">
        <v>16</v>
      </c>
      <c r="P30" s="6">
        <f t="shared" si="9"/>
        <v>3.2</v>
      </c>
      <c r="S30" t="s">
        <v>169</v>
      </c>
      <c r="T30" s="7">
        <f t="shared" si="10"/>
        <v>2.5073701550896841</v>
      </c>
      <c r="U30" s="16">
        <v>62.102399923925098</v>
      </c>
      <c r="V30" s="7">
        <f t="shared" si="14"/>
        <v>2.2159767074316883</v>
      </c>
      <c r="W30" s="11">
        <v>8.5292983236908398E-2</v>
      </c>
      <c r="X30" s="3" t="s">
        <v>162</v>
      </c>
      <c r="Y30" s="3" t="s">
        <v>163</v>
      </c>
      <c r="AA30" s="6">
        <f t="shared" si="4"/>
        <v>1</v>
      </c>
      <c r="AB30" s="6">
        <v>1</v>
      </c>
      <c r="AC30">
        <v>0.5</v>
      </c>
    </row>
    <row r="31" spans="1:29">
      <c r="A31" t="s">
        <v>154</v>
      </c>
      <c r="B31">
        <v>3</v>
      </c>
      <c r="C31">
        <f t="shared" si="15"/>
        <v>7</v>
      </c>
      <c r="E31" t="s">
        <v>24</v>
      </c>
      <c r="F31" s="4">
        <v>10</v>
      </c>
      <c r="G31" s="3">
        <v>40</v>
      </c>
      <c r="H31" s="7">
        <f t="shared" si="13"/>
        <v>6.945927106677213</v>
      </c>
      <c r="I31" s="3">
        <v>0.6</v>
      </c>
      <c r="J31" s="8">
        <f t="shared" si="6"/>
        <v>1.7692852087756548</v>
      </c>
      <c r="K31" s="3">
        <v>0.2</v>
      </c>
      <c r="L31" s="3">
        <v>0.6</v>
      </c>
      <c r="M31" s="8">
        <f t="shared" si="7"/>
        <v>1.7692852087756548</v>
      </c>
      <c r="N31" s="3">
        <v>0.2</v>
      </c>
      <c r="O31" s="4">
        <v>17</v>
      </c>
      <c r="P31" s="6">
        <f t="shared" si="9"/>
        <v>3.4000000000000004</v>
      </c>
      <c r="S31" t="s">
        <v>169</v>
      </c>
      <c r="T31" s="7">
        <f t="shared" si="10"/>
        <v>19.096534506672999</v>
      </c>
      <c r="U31" s="16">
        <v>32.016696845667099</v>
      </c>
      <c r="V31" s="7">
        <f t="shared" si="14"/>
        <v>10.124340486048331</v>
      </c>
      <c r="W31" s="11">
        <v>1.45759382880878</v>
      </c>
      <c r="X31" s="3" t="s">
        <v>162</v>
      </c>
      <c r="Y31" s="3" t="s">
        <v>163</v>
      </c>
      <c r="AA31" s="6">
        <f t="shared" si="4"/>
        <v>1</v>
      </c>
      <c r="AB31" s="6">
        <v>1</v>
      </c>
      <c r="AC31">
        <v>0.5</v>
      </c>
    </row>
    <row r="32" spans="1:29">
      <c r="A32" t="s">
        <v>154</v>
      </c>
      <c r="B32">
        <v>3</v>
      </c>
      <c r="C32">
        <f t="shared" si="15"/>
        <v>8</v>
      </c>
      <c r="E32" t="s">
        <v>24</v>
      </c>
      <c r="F32" s="4">
        <v>20</v>
      </c>
      <c r="G32" s="3">
        <v>40</v>
      </c>
      <c r="H32" s="7">
        <f t="shared" si="13"/>
        <v>13.680805733026748</v>
      </c>
      <c r="I32" s="3">
        <v>0.6</v>
      </c>
      <c r="J32" s="8">
        <f t="shared" si="6"/>
        <v>1.7692852087756548</v>
      </c>
      <c r="K32" s="3">
        <v>0.2</v>
      </c>
      <c r="L32" s="3">
        <v>0.6</v>
      </c>
      <c r="M32" s="8">
        <f t="shared" si="7"/>
        <v>1.7692852087756548</v>
      </c>
      <c r="N32" s="3">
        <v>0.2</v>
      </c>
      <c r="O32" s="4">
        <v>16</v>
      </c>
      <c r="P32" s="6">
        <f t="shared" si="9"/>
        <v>3.2</v>
      </c>
      <c r="S32" t="s">
        <v>169</v>
      </c>
      <c r="T32" s="7">
        <f t="shared" si="10"/>
        <v>13.026114676490955</v>
      </c>
      <c r="U32" s="16">
        <v>27.670286825974799</v>
      </c>
      <c r="V32" s="7">
        <f t="shared" si="14"/>
        <v>6.0491039263995727</v>
      </c>
      <c r="W32" s="11">
        <v>0.44215991692627199</v>
      </c>
      <c r="X32" s="3" t="s">
        <v>162</v>
      </c>
      <c r="Y32" s="3" t="s">
        <v>163</v>
      </c>
      <c r="AA32" s="6">
        <f t="shared" si="4"/>
        <v>1</v>
      </c>
      <c r="AB32" s="6">
        <v>1</v>
      </c>
      <c r="AC32">
        <v>0.5</v>
      </c>
    </row>
    <row r="33" spans="1:29">
      <c r="A33" t="s">
        <v>154</v>
      </c>
      <c r="B33">
        <v>3</v>
      </c>
      <c r="C33">
        <f t="shared" si="15"/>
        <v>9</v>
      </c>
      <c r="E33" t="s">
        <v>24</v>
      </c>
      <c r="F33" s="4">
        <v>30</v>
      </c>
      <c r="G33" s="3">
        <v>40</v>
      </c>
      <c r="H33" s="7">
        <f t="shared" si="13"/>
        <v>19.999999999999996</v>
      </c>
      <c r="I33" s="3">
        <v>0.6</v>
      </c>
      <c r="J33" s="8">
        <f t="shared" si="6"/>
        <v>1.7692852087756548</v>
      </c>
      <c r="K33" s="3">
        <v>0.2</v>
      </c>
      <c r="L33" s="3">
        <v>0.6</v>
      </c>
      <c r="M33" s="8">
        <f t="shared" si="7"/>
        <v>1.7692852087756548</v>
      </c>
      <c r="N33" s="3">
        <v>0.2</v>
      </c>
      <c r="O33" s="4">
        <v>19</v>
      </c>
      <c r="P33" s="6">
        <f t="shared" si="9"/>
        <v>3.8000000000000003</v>
      </c>
      <c r="S33" t="s">
        <v>169</v>
      </c>
      <c r="T33" s="7">
        <f t="shared" si="10"/>
        <v>6.8548888226432831</v>
      </c>
      <c r="U33" s="16">
        <v>41.7327236779022</v>
      </c>
      <c r="V33" s="7">
        <f t="shared" si="14"/>
        <v>4.5630025218810193</v>
      </c>
      <c r="W33" s="11">
        <v>0.228150126094051</v>
      </c>
      <c r="X33" s="3" t="s">
        <v>162</v>
      </c>
      <c r="Y33" s="3" t="s">
        <v>163</v>
      </c>
      <c r="AA33" s="6">
        <f t="shared" si="4"/>
        <v>1</v>
      </c>
      <c r="AB33" s="6">
        <v>1</v>
      </c>
      <c r="AC33">
        <v>0.5</v>
      </c>
    </row>
    <row r="34" spans="1:29">
      <c r="A34" t="s">
        <v>154</v>
      </c>
      <c r="B34">
        <v>3</v>
      </c>
      <c r="C34">
        <f t="shared" si="15"/>
        <v>10</v>
      </c>
      <c r="E34" t="s">
        <v>24</v>
      </c>
      <c r="F34" s="4">
        <v>40</v>
      </c>
      <c r="G34" s="3">
        <v>40</v>
      </c>
      <c r="H34" s="7">
        <f t="shared" si="13"/>
        <v>25.71150438746157</v>
      </c>
      <c r="I34" s="3">
        <v>0.6</v>
      </c>
      <c r="J34" s="8">
        <f t="shared" si="6"/>
        <v>1.7692852087756548</v>
      </c>
      <c r="K34" s="3">
        <v>0.2</v>
      </c>
      <c r="L34" s="3">
        <v>0.6</v>
      </c>
      <c r="M34" s="8">
        <f>N34/(4/3*3.14*(L34/2)^3)</f>
        <v>1.7692852087756548</v>
      </c>
      <c r="N34" s="3">
        <v>0.2</v>
      </c>
      <c r="O34" s="4">
        <v>21</v>
      </c>
      <c r="P34" s="6">
        <f t="shared" si="9"/>
        <v>4.2</v>
      </c>
      <c r="S34" t="s">
        <v>169</v>
      </c>
      <c r="T34" s="7">
        <f t="shared" si="10"/>
        <v>4.9685500143010808</v>
      </c>
      <c r="U34" s="16">
        <v>58.977308297310003</v>
      </c>
      <c r="V34" s="7">
        <f t="shared" si="14"/>
        <v>4.2578647942161423</v>
      </c>
      <c r="W34" s="11">
        <v>0.16560154279780401</v>
      </c>
      <c r="X34" s="3" t="s">
        <v>162</v>
      </c>
      <c r="Y34" s="3" t="s">
        <v>163</v>
      </c>
      <c r="AA34" s="6">
        <f t="shared" si="4"/>
        <v>1</v>
      </c>
      <c r="AB34" s="6">
        <v>1</v>
      </c>
      <c r="AC34">
        <v>0.5</v>
      </c>
    </row>
    <row r="35" spans="1:29">
      <c r="A35" t="s">
        <v>154</v>
      </c>
      <c r="B35">
        <v>3</v>
      </c>
      <c r="C35">
        <f t="shared" si="15"/>
        <v>11</v>
      </c>
      <c r="E35" t="s">
        <v>24</v>
      </c>
      <c r="F35" s="4">
        <v>50</v>
      </c>
      <c r="G35" s="3">
        <v>40</v>
      </c>
      <c r="H35" s="7">
        <f t="shared" si="13"/>
        <v>30.64177772475912</v>
      </c>
      <c r="I35" s="3">
        <v>0.6</v>
      </c>
      <c r="J35" s="8">
        <f t="shared" si="6"/>
        <v>1.7692852087756548</v>
      </c>
      <c r="K35" s="3">
        <v>0.2</v>
      </c>
      <c r="L35" s="3">
        <v>0.6</v>
      </c>
      <c r="M35" s="8">
        <f t="shared" si="7"/>
        <v>1.7692852087756548</v>
      </c>
      <c r="N35" s="3">
        <v>0.2</v>
      </c>
      <c r="O35" s="4">
        <v>21</v>
      </c>
      <c r="P35" s="6">
        <f t="shared" si="9"/>
        <v>4.2</v>
      </c>
      <c r="S35" t="s">
        <v>169</v>
      </c>
      <c r="T35" s="7">
        <f t="shared" si="10"/>
        <v>5.0327012346141684</v>
      </c>
      <c r="U35" s="16">
        <v>54.858171905397697</v>
      </c>
      <c r="V35" s="7">
        <f t="shared" si="14"/>
        <v>4.1153893904298737</v>
      </c>
      <c r="W35" s="11">
        <v>0.13430648271769699</v>
      </c>
      <c r="X35" s="3" t="s">
        <v>162</v>
      </c>
      <c r="Y35" s="3" t="s">
        <v>163</v>
      </c>
      <c r="AA35" s="6">
        <f t="shared" si="4"/>
        <v>1</v>
      </c>
      <c r="AB35" s="6">
        <v>1</v>
      </c>
      <c r="AC35">
        <v>0.5</v>
      </c>
    </row>
    <row r="36" spans="1:29">
      <c r="A36" t="s">
        <v>154</v>
      </c>
      <c r="B36">
        <v>3</v>
      </c>
      <c r="C36">
        <f t="shared" si="15"/>
        <v>12</v>
      </c>
      <c r="E36" t="s">
        <v>24</v>
      </c>
      <c r="F36" s="4">
        <v>60</v>
      </c>
      <c r="G36" s="3">
        <v>40</v>
      </c>
      <c r="H36" s="7">
        <f t="shared" si="13"/>
        <v>34.641016151377542</v>
      </c>
      <c r="I36" s="3">
        <v>0.6</v>
      </c>
      <c r="J36" s="8">
        <f t="shared" si="6"/>
        <v>1.7692852087756548</v>
      </c>
      <c r="K36" s="3">
        <v>0.2</v>
      </c>
      <c r="L36" s="3">
        <v>0.6</v>
      </c>
      <c r="M36" s="8">
        <f t="shared" si="7"/>
        <v>1.7692852087756548</v>
      </c>
      <c r="N36" s="3">
        <v>0.2</v>
      </c>
      <c r="O36" s="4">
        <v>26</v>
      </c>
      <c r="P36" s="6">
        <f t="shared" si="9"/>
        <v>5.2</v>
      </c>
      <c r="S36" t="s">
        <v>169</v>
      </c>
      <c r="T36" s="7">
        <f t="shared" si="10"/>
        <v>3.2353303934127893</v>
      </c>
      <c r="U36" s="16">
        <v>65.966051596185096</v>
      </c>
      <c r="V36" s="7">
        <f t="shared" si="14"/>
        <v>2.9548411640768522</v>
      </c>
      <c r="W36" s="11">
        <v>8.5298917074617897E-2</v>
      </c>
      <c r="X36" s="3" t="s">
        <v>162</v>
      </c>
      <c r="Y36" s="3" t="s">
        <v>163</v>
      </c>
      <c r="AA36" s="6">
        <f t="shared" si="4"/>
        <v>1</v>
      </c>
      <c r="AB36" s="6">
        <v>1</v>
      </c>
      <c r="AC36">
        <v>0.5</v>
      </c>
    </row>
    <row r="37" spans="1:29">
      <c r="A37" t="s">
        <v>154</v>
      </c>
      <c r="B37">
        <v>3</v>
      </c>
      <c r="C37">
        <f t="shared" si="15"/>
        <v>13</v>
      </c>
      <c r="E37" t="s">
        <v>24</v>
      </c>
      <c r="F37" s="4">
        <v>10</v>
      </c>
      <c r="G37" s="3">
        <v>50</v>
      </c>
      <c r="H37" s="7">
        <f t="shared" si="13"/>
        <v>8.6824088833465165</v>
      </c>
      <c r="I37" s="3">
        <v>0.6</v>
      </c>
      <c r="J37" s="8">
        <f t="shared" si="6"/>
        <v>1.7692852087756548</v>
      </c>
      <c r="K37" s="3">
        <v>0.2</v>
      </c>
      <c r="L37" s="3">
        <v>0.6</v>
      </c>
      <c r="M37" s="8">
        <f t="shared" si="7"/>
        <v>1.7692852087756548</v>
      </c>
      <c r="N37" s="3">
        <v>0.2</v>
      </c>
      <c r="O37" s="4">
        <v>20</v>
      </c>
      <c r="P37" s="6">
        <f t="shared" si="9"/>
        <v>4</v>
      </c>
      <c r="S37" t="s">
        <v>169</v>
      </c>
      <c r="T37" s="7">
        <f t="shared" si="10"/>
        <v>24.661399714722506</v>
      </c>
      <c r="U37" s="16">
        <v>25.8806258741674</v>
      </c>
      <c r="V37" s="7">
        <f t="shared" si="14"/>
        <v>10.764641415192397</v>
      </c>
      <c r="W37" s="11">
        <v>1.23982198486871</v>
      </c>
      <c r="X37" s="3" t="s">
        <v>162</v>
      </c>
      <c r="Y37" s="3" t="s">
        <v>163</v>
      </c>
      <c r="AA37" s="6">
        <f t="shared" si="4"/>
        <v>1</v>
      </c>
      <c r="AB37" s="6">
        <v>1</v>
      </c>
      <c r="AC37">
        <v>0.5</v>
      </c>
    </row>
    <row r="38" spans="1:29">
      <c r="A38" t="s">
        <v>154</v>
      </c>
      <c r="B38">
        <v>3</v>
      </c>
      <c r="C38">
        <f t="shared" si="15"/>
        <v>14</v>
      </c>
      <c r="E38" t="s">
        <v>24</v>
      </c>
      <c r="F38" s="4">
        <v>20</v>
      </c>
      <c r="G38" s="3">
        <v>50</v>
      </c>
      <c r="H38" s="7">
        <f t="shared" si="13"/>
        <v>17.101007166283434</v>
      </c>
      <c r="I38" s="3">
        <v>0.6</v>
      </c>
      <c r="J38" s="8">
        <f t="shared" si="6"/>
        <v>1.7692852087756548</v>
      </c>
      <c r="K38" s="3">
        <v>0.2</v>
      </c>
      <c r="L38" s="3">
        <v>0.6</v>
      </c>
      <c r="M38" s="8">
        <f t="shared" si="7"/>
        <v>1.7692852087756548</v>
      </c>
      <c r="N38" s="3">
        <v>0.2</v>
      </c>
      <c r="O38" s="4">
        <v>22</v>
      </c>
      <c r="P38" s="6">
        <f t="shared" si="9"/>
        <v>4.4000000000000004</v>
      </c>
      <c r="S38" t="s">
        <v>169</v>
      </c>
      <c r="T38" s="7">
        <f t="shared" si="10"/>
        <v>10.414855200150924</v>
      </c>
      <c r="U38" s="16">
        <v>34.942725936374401</v>
      </c>
      <c r="V38" s="7">
        <f t="shared" si="14"/>
        <v>5.9651844312118145</v>
      </c>
      <c r="W38" s="11">
        <v>0.34882064975522897</v>
      </c>
      <c r="X38" s="3" t="s">
        <v>162</v>
      </c>
      <c r="Y38" s="3" t="s">
        <v>163</v>
      </c>
      <c r="AA38" s="6">
        <f t="shared" si="4"/>
        <v>1</v>
      </c>
      <c r="AB38" s="6">
        <v>1</v>
      </c>
      <c r="AC38">
        <v>0.5</v>
      </c>
    </row>
    <row r="39" spans="1:29">
      <c r="A39" t="s">
        <v>154</v>
      </c>
      <c r="B39">
        <v>3</v>
      </c>
      <c r="C39">
        <f t="shared" si="15"/>
        <v>15</v>
      </c>
      <c r="E39" t="s">
        <v>24</v>
      </c>
      <c r="F39" s="4">
        <v>30</v>
      </c>
      <c r="G39" s="3">
        <v>50</v>
      </c>
      <c r="H39" s="7">
        <f t="shared" si="13"/>
        <v>24.999999999999996</v>
      </c>
      <c r="I39" s="3">
        <v>0.6</v>
      </c>
      <c r="J39" s="8">
        <f t="shared" si="6"/>
        <v>1.7692852087756548</v>
      </c>
      <c r="K39" s="3">
        <v>0.2</v>
      </c>
      <c r="L39" s="3">
        <v>0.6</v>
      </c>
      <c r="M39" s="8">
        <f t="shared" si="7"/>
        <v>1.7692852087756548</v>
      </c>
      <c r="N39" s="3">
        <v>0.2</v>
      </c>
      <c r="O39" s="4">
        <v>25</v>
      </c>
      <c r="P39" s="6">
        <f t="shared" si="9"/>
        <v>5</v>
      </c>
      <c r="S39" t="s">
        <v>169</v>
      </c>
      <c r="T39" s="7">
        <f t="shared" si="10"/>
        <v>5.5032733335886483</v>
      </c>
      <c r="U39" s="16">
        <v>47.187290744622203</v>
      </c>
      <c r="V39" s="7">
        <f t="shared" si="14"/>
        <v>4.0370864856845996</v>
      </c>
      <c r="W39" s="11">
        <v>0.16148345942738401</v>
      </c>
      <c r="X39" s="3" t="s">
        <v>162</v>
      </c>
      <c r="Y39" s="3" t="s">
        <v>163</v>
      </c>
      <c r="AA39" s="6">
        <f t="shared" si="4"/>
        <v>1</v>
      </c>
      <c r="AB39" s="6">
        <v>1</v>
      </c>
      <c r="AC39">
        <v>0.5</v>
      </c>
    </row>
    <row r="40" spans="1:29">
      <c r="A40" t="s">
        <v>154</v>
      </c>
      <c r="B40">
        <v>3</v>
      </c>
      <c r="C40">
        <f t="shared" si="15"/>
        <v>16</v>
      </c>
      <c r="E40" t="s">
        <v>24</v>
      </c>
      <c r="F40" s="4">
        <v>40</v>
      </c>
      <c r="G40" s="3">
        <v>50</v>
      </c>
      <c r="H40" s="7">
        <f t="shared" si="13"/>
        <v>32.139380484326963</v>
      </c>
      <c r="I40" s="3">
        <v>0.6</v>
      </c>
      <c r="J40" s="8">
        <f t="shared" si="6"/>
        <v>1.7692852087756548</v>
      </c>
      <c r="K40" s="3">
        <v>0.2</v>
      </c>
      <c r="L40" s="3">
        <v>0.6</v>
      </c>
      <c r="M40" s="8">
        <f t="shared" si="7"/>
        <v>1.7692852087756548</v>
      </c>
      <c r="N40" s="3">
        <v>0.2</v>
      </c>
      <c r="O40" s="4">
        <v>31</v>
      </c>
      <c r="P40" s="6">
        <f t="shared" si="9"/>
        <v>6.2</v>
      </c>
      <c r="S40" t="s">
        <v>169</v>
      </c>
      <c r="T40" s="7">
        <f t="shared" si="10"/>
        <v>9.9420980342215124</v>
      </c>
      <c r="U40" s="16">
        <v>35.340534029629502</v>
      </c>
      <c r="V40" s="7">
        <f t="shared" si="14"/>
        <v>5.7508560658945278</v>
      </c>
      <c r="W40" s="11">
        <v>0.17893487613113701</v>
      </c>
      <c r="X40" s="3" t="s">
        <v>162</v>
      </c>
      <c r="Y40" s="3" t="s">
        <v>163</v>
      </c>
      <c r="AA40" s="6">
        <f t="shared" si="4"/>
        <v>1</v>
      </c>
      <c r="AB40" s="6">
        <v>1</v>
      </c>
      <c r="AC40">
        <v>0.5</v>
      </c>
    </row>
    <row r="41" spans="1:29">
      <c r="A41" t="s">
        <v>154</v>
      </c>
      <c r="B41">
        <v>3</v>
      </c>
      <c r="C41">
        <f t="shared" si="15"/>
        <v>17</v>
      </c>
      <c r="E41" t="s">
        <v>24</v>
      </c>
      <c r="F41" s="4">
        <v>50</v>
      </c>
      <c r="G41" s="3">
        <v>50</v>
      </c>
      <c r="H41" s="7">
        <f t="shared" si="13"/>
        <v>38.302222155948904</v>
      </c>
      <c r="I41" s="3">
        <v>0.6</v>
      </c>
      <c r="J41" s="8">
        <f t="shared" si="6"/>
        <v>1.7692852087756548</v>
      </c>
      <c r="K41" s="3">
        <v>0.2</v>
      </c>
      <c r="L41" s="3">
        <v>0.6</v>
      </c>
      <c r="M41" s="8">
        <f t="shared" si="7"/>
        <v>1.7692852087756548</v>
      </c>
      <c r="N41" s="3">
        <v>0.2</v>
      </c>
      <c r="O41" s="4">
        <v>33</v>
      </c>
      <c r="P41" s="6">
        <f t="shared" si="9"/>
        <v>6.6000000000000005</v>
      </c>
      <c r="S41" t="s">
        <v>169</v>
      </c>
      <c r="T41" s="7">
        <f t="shared" si="10"/>
        <v>7.0311343765319645</v>
      </c>
      <c r="U41" s="16">
        <v>41.221437260037298</v>
      </c>
      <c r="V41" s="7">
        <f t="shared" si="14"/>
        <v>4.6333131634544973</v>
      </c>
      <c r="W41" s="11">
        <v>0.120967215546654</v>
      </c>
      <c r="X41" s="3" t="s">
        <v>162</v>
      </c>
      <c r="Y41" s="3" t="s">
        <v>163</v>
      </c>
      <c r="AA41" s="6">
        <f t="shared" si="4"/>
        <v>1</v>
      </c>
      <c r="AB41" s="6">
        <v>1</v>
      </c>
      <c r="AC41">
        <v>0.5</v>
      </c>
    </row>
    <row r="42" spans="1:29">
      <c r="A42" t="s">
        <v>154</v>
      </c>
      <c r="B42">
        <v>3</v>
      </c>
      <c r="C42">
        <f t="shared" si="15"/>
        <v>18</v>
      </c>
      <c r="E42" t="s">
        <v>24</v>
      </c>
      <c r="F42" s="4">
        <v>60</v>
      </c>
      <c r="G42" s="3">
        <v>50</v>
      </c>
      <c r="H42" s="7">
        <f t="shared" si="13"/>
        <v>43.301270189221931</v>
      </c>
      <c r="I42" s="3">
        <v>0.6</v>
      </c>
      <c r="J42" s="8">
        <f t="shared" si="6"/>
        <v>1.7692852087756548</v>
      </c>
      <c r="K42" s="3">
        <v>0.2</v>
      </c>
      <c r="L42" s="3">
        <v>0.6</v>
      </c>
      <c r="M42" s="8">
        <f t="shared" si="7"/>
        <v>1.7692852087756548</v>
      </c>
      <c r="N42" s="3">
        <v>0.2</v>
      </c>
      <c r="O42" s="4">
        <v>43</v>
      </c>
      <c r="P42" s="6">
        <f t="shared" si="9"/>
        <v>8.6</v>
      </c>
      <c r="S42" t="s">
        <v>169</v>
      </c>
      <c r="T42" s="7">
        <f t="shared" si="10"/>
        <v>5.5267485022238914</v>
      </c>
      <c r="U42" s="16">
        <v>47.556887746005003</v>
      </c>
      <c r="V42" s="7">
        <f t="shared" si="14"/>
        <v>4.0784516345558171</v>
      </c>
      <c r="W42" s="11">
        <v>9.4187805963506802E-2</v>
      </c>
      <c r="X42" s="3" t="s">
        <v>162</v>
      </c>
      <c r="Y42" s="3" t="s">
        <v>163</v>
      </c>
      <c r="AA42" s="6">
        <f t="shared" si="4"/>
        <v>1</v>
      </c>
      <c r="AB42" s="6">
        <v>1</v>
      </c>
      <c r="AC42">
        <v>0.5</v>
      </c>
    </row>
    <row r="43" spans="1:29">
      <c r="A43" t="s">
        <v>154</v>
      </c>
      <c r="B43">
        <v>3</v>
      </c>
      <c r="C43">
        <f t="shared" si="15"/>
        <v>19</v>
      </c>
      <c r="E43" t="s">
        <v>24</v>
      </c>
      <c r="F43" s="4">
        <v>10</v>
      </c>
      <c r="G43" s="3">
        <v>60</v>
      </c>
      <c r="H43" s="7">
        <f t="shared" si="13"/>
        <v>10.418890660015819</v>
      </c>
      <c r="I43" s="3">
        <v>0.6</v>
      </c>
      <c r="J43" s="8">
        <f t="shared" si="6"/>
        <v>1.7692852087756548</v>
      </c>
      <c r="K43" s="3">
        <v>0.2</v>
      </c>
      <c r="L43" s="3">
        <v>0.6</v>
      </c>
      <c r="M43" s="8">
        <f t="shared" si="7"/>
        <v>1.7692852087756548</v>
      </c>
      <c r="N43" s="3">
        <v>0.2</v>
      </c>
      <c r="O43" s="4">
        <v>27</v>
      </c>
      <c r="P43" s="6">
        <f t="shared" si="9"/>
        <v>5.4</v>
      </c>
      <c r="S43" t="s">
        <v>169</v>
      </c>
      <c r="T43" s="7">
        <f t="shared" si="10"/>
        <v>29.356984638097813</v>
      </c>
      <c r="U43" s="16">
        <v>29.062139684527001</v>
      </c>
      <c r="V43" s="7">
        <f t="shared" si="14"/>
        <v>14.260387114848855</v>
      </c>
      <c r="W43" s="11">
        <v>1.3687049399198901</v>
      </c>
      <c r="X43" s="3" t="s">
        <v>162</v>
      </c>
      <c r="Y43" s="3" t="s">
        <v>163</v>
      </c>
      <c r="AA43" s="6">
        <f t="shared" si="4"/>
        <v>1</v>
      </c>
      <c r="AB43" s="6">
        <v>1</v>
      </c>
      <c r="AC43">
        <v>0.5</v>
      </c>
    </row>
    <row r="44" spans="1:29">
      <c r="A44" t="s">
        <v>154</v>
      </c>
      <c r="B44">
        <v>3</v>
      </c>
      <c r="C44">
        <f t="shared" si="15"/>
        <v>20</v>
      </c>
      <c r="E44" t="s">
        <v>24</v>
      </c>
      <c r="F44" s="4">
        <v>20</v>
      </c>
      <c r="G44" s="3">
        <v>60</v>
      </c>
      <c r="H44" s="7">
        <f t="shared" si="13"/>
        <v>20.521208599540124</v>
      </c>
      <c r="I44" s="3">
        <v>0.6</v>
      </c>
      <c r="J44" s="8">
        <f t="shared" si="6"/>
        <v>1.7692852087756548</v>
      </c>
      <c r="K44" s="3">
        <v>0.2</v>
      </c>
      <c r="L44" s="3">
        <v>0.6</v>
      </c>
      <c r="M44" s="8">
        <f t="shared" si="7"/>
        <v>1.7692852087756548</v>
      </c>
      <c r="N44" s="3">
        <v>0.2</v>
      </c>
      <c r="O44" s="4">
        <v>37</v>
      </c>
      <c r="P44" s="6">
        <f t="shared" si="9"/>
        <v>7.4</v>
      </c>
      <c r="S44" t="s">
        <v>169</v>
      </c>
      <c r="T44" s="7">
        <f t="shared" si="10"/>
        <v>19.568433960171941</v>
      </c>
      <c r="U44" s="16">
        <v>31.306664870454799</v>
      </c>
      <c r="V44" s="7">
        <f t="shared" si="14"/>
        <v>10.168120348241493</v>
      </c>
      <c r="W44" s="11">
        <v>0.495493250259605</v>
      </c>
      <c r="X44" s="3" t="s">
        <v>162</v>
      </c>
      <c r="Y44" s="3" t="s">
        <v>163</v>
      </c>
      <c r="AA44" s="6">
        <f t="shared" si="4"/>
        <v>1</v>
      </c>
      <c r="AB44" s="6">
        <v>1</v>
      </c>
      <c r="AC44">
        <v>0.5</v>
      </c>
    </row>
    <row r="45" spans="1:29">
      <c r="A45" t="s">
        <v>154</v>
      </c>
      <c r="B45">
        <v>3</v>
      </c>
      <c r="C45">
        <f t="shared" si="15"/>
        <v>21</v>
      </c>
      <c r="E45" t="s">
        <v>24</v>
      </c>
      <c r="F45" s="4">
        <v>30</v>
      </c>
      <c r="G45" s="3">
        <v>60</v>
      </c>
      <c r="H45" s="7">
        <f t="shared" si="13"/>
        <v>29.999999999999996</v>
      </c>
      <c r="I45" s="3">
        <v>0.6</v>
      </c>
      <c r="J45" s="8">
        <f t="shared" si="6"/>
        <v>1.7692852087756548</v>
      </c>
      <c r="K45" s="3">
        <v>0.2</v>
      </c>
      <c r="L45" s="3">
        <v>0.6</v>
      </c>
      <c r="M45" s="8">
        <f t="shared" si="7"/>
        <v>1.7692852087756548</v>
      </c>
      <c r="N45" s="3">
        <v>0.2</v>
      </c>
      <c r="O45" s="4">
        <v>36</v>
      </c>
      <c r="P45" s="6">
        <f t="shared" si="9"/>
        <v>7.2</v>
      </c>
      <c r="S45" t="s">
        <v>169</v>
      </c>
      <c r="T45" s="7">
        <f t="shared" si="10"/>
        <v>15.881134668410169</v>
      </c>
      <c r="U45" s="16">
        <v>39.233347729442897</v>
      </c>
      <c r="V45" s="7">
        <f t="shared" si="14"/>
        <v>10.04450378282151</v>
      </c>
      <c r="W45" s="11">
        <v>0.33481679276071702</v>
      </c>
      <c r="X45" s="3" t="s">
        <v>162</v>
      </c>
      <c r="Y45" s="3" t="s">
        <v>163</v>
      </c>
      <c r="AA45" s="6">
        <f t="shared" si="4"/>
        <v>1</v>
      </c>
      <c r="AB45" s="6">
        <v>1</v>
      </c>
      <c r="AC45">
        <v>0.5</v>
      </c>
    </row>
    <row r="46" spans="1:29">
      <c r="A46" t="s">
        <v>154</v>
      </c>
      <c r="B46">
        <v>3</v>
      </c>
      <c r="C46">
        <f t="shared" si="15"/>
        <v>22</v>
      </c>
      <c r="E46" t="s">
        <v>24</v>
      </c>
      <c r="F46" s="4">
        <v>40</v>
      </c>
      <c r="G46" s="3">
        <v>60</v>
      </c>
      <c r="H46" s="7">
        <f t="shared" si="13"/>
        <v>38.567256581192353</v>
      </c>
      <c r="I46" s="3">
        <v>0.6</v>
      </c>
      <c r="J46" s="8">
        <f t="shared" si="6"/>
        <v>1.7692852087756548</v>
      </c>
      <c r="K46" s="3">
        <v>0.2</v>
      </c>
      <c r="L46" s="3">
        <v>0.6</v>
      </c>
      <c r="M46" s="8">
        <f t="shared" si="7"/>
        <v>1.7692852087756548</v>
      </c>
      <c r="N46" s="3">
        <v>0.2</v>
      </c>
      <c r="O46" s="4">
        <v>42</v>
      </c>
      <c r="P46" s="6">
        <f t="shared" si="9"/>
        <v>8.4</v>
      </c>
      <c r="S46" t="s">
        <v>169</v>
      </c>
      <c r="T46" s="7">
        <f t="shared" si="10"/>
        <v>10.18393675276776</v>
      </c>
      <c r="U46" s="16">
        <v>45.340890630509897</v>
      </c>
      <c r="V46" s="7">
        <f t="shared" si="14"/>
        <v>7.243847337572924</v>
      </c>
      <c r="W46" s="11">
        <v>0.18782376502002601</v>
      </c>
      <c r="X46" s="3" t="s">
        <v>162</v>
      </c>
      <c r="Y46" s="3" t="s">
        <v>163</v>
      </c>
      <c r="AA46" s="6">
        <f t="shared" si="4"/>
        <v>1</v>
      </c>
      <c r="AB46" s="6">
        <v>1</v>
      </c>
      <c r="AC46">
        <v>0.5</v>
      </c>
    </row>
    <row r="47" spans="1:29">
      <c r="A47" t="s">
        <v>154</v>
      </c>
      <c r="B47">
        <v>3</v>
      </c>
      <c r="C47">
        <f t="shared" si="15"/>
        <v>23</v>
      </c>
      <c r="E47" t="s">
        <v>24</v>
      </c>
      <c r="F47" s="4">
        <v>50</v>
      </c>
      <c r="G47" s="3">
        <v>60</v>
      </c>
      <c r="H47" s="7">
        <f t="shared" si="13"/>
        <v>45.962666587138678</v>
      </c>
      <c r="I47" s="3">
        <v>0.6</v>
      </c>
      <c r="J47" s="8">
        <f t="shared" si="6"/>
        <v>1.7692852087756548</v>
      </c>
      <c r="K47" s="3">
        <v>0.2</v>
      </c>
      <c r="L47" s="3">
        <v>0.6</v>
      </c>
      <c r="M47" s="8">
        <f t="shared" si="7"/>
        <v>1.7692852087756548</v>
      </c>
      <c r="N47" s="3">
        <v>0.2</v>
      </c>
      <c r="O47" s="4">
        <v>46</v>
      </c>
      <c r="P47" s="6">
        <f t="shared" si="9"/>
        <v>9.2000000000000011</v>
      </c>
      <c r="S47" t="s">
        <v>169</v>
      </c>
      <c r="T47" s="7">
        <f t="shared" si="10"/>
        <v>7.7196071863565958</v>
      </c>
      <c r="U47" s="16">
        <v>58.494232971317402</v>
      </c>
      <c r="V47" s="7">
        <f t="shared" si="14"/>
        <v>6.5816411219749362</v>
      </c>
      <c r="W47" s="11">
        <v>0.14319537160658599</v>
      </c>
      <c r="X47" s="3" t="s">
        <v>162</v>
      </c>
      <c r="Y47" s="3" t="s">
        <v>163</v>
      </c>
      <c r="AA47" s="6">
        <f t="shared" si="4"/>
        <v>1</v>
      </c>
      <c r="AB47" s="6">
        <v>1</v>
      </c>
      <c r="AC47">
        <v>0.5</v>
      </c>
    </row>
    <row r="48" spans="1:29">
      <c r="A48" t="s">
        <v>154</v>
      </c>
      <c r="B48">
        <v>3</v>
      </c>
      <c r="C48">
        <f t="shared" si="15"/>
        <v>24</v>
      </c>
      <c r="E48" t="s">
        <v>24</v>
      </c>
      <c r="F48" s="4">
        <v>60</v>
      </c>
      <c r="G48" s="3">
        <v>60</v>
      </c>
      <c r="H48" s="7">
        <f t="shared" si="13"/>
        <v>51.961524227066313</v>
      </c>
      <c r="I48" s="3">
        <v>0.6</v>
      </c>
      <c r="J48" s="8">
        <f t="shared" si="6"/>
        <v>1.7692852087756548</v>
      </c>
      <c r="K48" s="3">
        <v>0.2</v>
      </c>
      <c r="L48" s="3">
        <v>0.6</v>
      </c>
      <c r="M48" s="8">
        <f t="shared" si="7"/>
        <v>1.7692852087756548</v>
      </c>
      <c r="N48" s="3">
        <v>0.2</v>
      </c>
      <c r="O48" s="4">
        <v>55</v>
      </c>
      <c r="P48" s="6">
        <f t="shared" si="9"/>
        <v>11</v>
      </c>
      <c r="S48" t="s">
        <v>169</v>
      </c>
      <c r="T48" s="7">
        <f t="shared" si="10"/>
        <v>4.8069873050219218</v>
      </c>
      <c r="U48" s="16">
        <v>75.966091218505198</v>
      </c>
      <c r="V48" s="7">
        <f t="shared" si="14"/>
        <v>4.6635101850430383</v>
      </c>
      <c r="W48" s="11">
        <v>8.9749295356771994E-2</v>
      </c>
      <c r="X48" s="3" t="s">
        <v>162</v>
      </c>
      <c r="Y48" s="3" t="s">
        <v>163</v>
      </c>
      <c r="AA48" s="6">
        <f t="shared" si="4"/>
        <v>1</v>
      </c>
      <c r="AB48" s="6">
        <v>1</v>
      </c>
      <c r="AC48">
        <v>0.5</v>
      </c>
    </row>
    <row r="49" spans="1:30">
      <c r="A49" t="s">
        <v>153</v>
      </c>
      <c r="B49">
        <v>4</v>
      </c>
      <c r="C49">
        <v>1</v>
      </c>
      <c r="E49" t="s">
        <v>24</v>
      </c>
      <c r="F49" s="3">
        <v>60</v>
      </c>
      <c r="G49" s="30">
        <v>4.0068027210884303</v>
      </c>
      <c r="H49" s="16">
        <f t="shared" si="13"/>
        <v>3.4699929444151953</v>
      </c>
      <c r="I49" s="3">
        <f>300*10^-6*10^2</f>
        <v>0.03</v>
      </c>
      <c r="J49" t="s">
        <v>122</v>
      </c>
      <c r="K49" t="s">
        <v>122</v>
      </c>
      <c r="L49" s="3">
        <v>0.03</v>
      </c>
      <c r="M49" t="s">
        <v>122</v>
      </c>
      <c r="N49" t="s">
        <v>122</v>
      </c>
      <c r="O49" s="4">
        <v>10</v>
      </c>
      <c r="P49" t="s">
        <v>122</v>
      </c>
      <c r="T49" t="s">
        <v>122</v>
      </c>
      <c r="U49" t="s">
        <v>122</v>
      </c>
      <c r="V49" s="8">
        <f>W49*G49</f>
        <v>0.92980160705396675</v>
      </c>
      <c r="W49" s="11">
        <v>0.23205574912891899</v>
      </c>
      <c r="Y49" s="3">
        <v>0.3</v>
      </c>
      <c r="AA49" s="6">
        <v>1</v>
      </c>
      <c r="AB49" s="6">
        <v>1</v>
      </c>
      <c r="AC49">
        <v>0.5</v>
      </c>
      <c r="AD49" t="s">
        <v>170</v>
      </c>
    </row>
    <row r="50" spans="1:30">
      <c r="A50" t="s">
        <v>153</v>
      </c>
      <c r="B50">
        <v>4</v>
      </c>
      <c r="C50">
        <f>1+C49</f>
        <v>2</v>
      </c>
      <c r="E50" t="s">
        <v>24</v>
      </c>
      <c r="F50" s="3">
        <v>60</v>
      </c>
      <c r="G50" s="30">
        <v>4.99319727891156</v>
      </c>
      <c r="H50" s="16">
        <f t="shared" ref="H50:H62" si="16">SIN(RADIANS(F50))*G50</f>
        <v>4.3242356896447438</v>
      </c>
      <c r="I50" s="3">
        <f t="shared" ref="I50:I62" si="17">300*10^-6*10^2</f>
        <v>0.03</v>
      </c>
      <c r="J50" t="s">
        <v>122</v>
      </c>
      <c r="K50" t="s">
        <v>122</v>
      </c>
      <c r="L50" s="3">
        <v>0.03</v>
      </c>
      <c r="M50" t="s">
        <v>122</v>
      </c>
      <c r="N50" t="s">
        <v>122</v>
      </c>
      <c r="O50" s="4">
        <v>17</v>
      </c>
      <c r="P50" t="s">
        <v>122</v>
      </c>
      <c r="T50" t="s">
        <v>122</v>
      </c>
      <c r="U50" t="s">
        <v>122</v>
      </c>
      <c r="V50" s="8">
        <f t="shared" ref="V50:V62" si="18">W50*G50</f>
        <v>1.2909241745478635</v>
      </c>
      <c r="W50" s="11">
        <v>0.258536585365853</v>
      </c>
      <c r="Y50" s="3">
        <v>0.3</v>
      </c>
      <c r="AA50" s="6">
        <v>1</v>
      </c>
      <c r="AB50" s="6">
        <v>1</v>
      </c>
      <c r="AC50">
        <v>0.5</v>
      </c>
    </row>
    <row r="51" spans="1:30">
      <c r="A51" t="s">
        <v>153</v>
      </c>
      <c r="B51">
        <v>4</v>
      </c>
      <c r="C51">
        <f t="shared" ref="C51:C62" si="19">1+C50</f>
        <v>3</v>
      </c>
      <c r="E51" t="s">
        <v>24</v>
      </c>
      <c r="F51" s="3">
        <v>60</v>
      </c>
      <c r="G51" s="30">
        <v>5.9965986394557804</v>
      </c>
      <c r="H51" s="16">
        <f t="shared" si="16"/>
        <v>5.1932067580679071</v>
      </c>
      <c r="I51" s="3">
        <f t="shared" si="17"/>
        <v>0.03</v>
      </c>
      <c r="J51" t="s">
        <v>122</v>
      </c>
      <c r="K51" t="s">
        <v>122</v>
      </c>
      <c r="L51" s="3">
        <v>0.03</v>
      </c>
      <c r="M51" t="s">
        <v>122</v>
      </c>
      <c r="N51" t="s">
        <v>122</v>
      </c>
      <c r="O51" s="4">
        <v>23</v>
      </c>
      <c r="P51" t="s">
        <v>122</v>
      </c>
      <c r="T51" t="s">
        <v>122</v>
      </c>
      <c r="U51" t="s">
        <v>122</v>
      </c>
      <c r="V51" s="8">
        <f t="shared" si="18"/>
        <v>1.6757045675412994</v>
      </c>
      <c r="W51" s="11">
        <v>0.27944250871080101</v>
      </c>
      <c r="Y51" s="3">
        <v>0.3</v>
      </c>
      <c r="AA51" s="6">
        <v>1</v>
      </c>
      <c r="AB51" s="6">
        <v>1</v>
      </c>
      <c r="AC51">
        <v>0.5</v>
      </c>
    </row>
    <row r="52" spans="1:30">
      <c r="A52" t="s">
        <v>153</v>
      </c>
      <c r="B52">
        <v>4</v>
      </c>
      <c r="C52">
        <f t="shared" si="19"/>
        <v>4</v>
      </c>
      <c r="E52" t="s">
        <v>24</v>
      </c>
      <c r="F52" s="3">
        <v>60</v>
      </c>
      <c r="G52" s="30">
        <v>6.9999999999999902</v>
      </c>
      <c r="H52" s="16">
        <f t="shared" si="16"/>
        <v>6.0621778264910615</v>
      </c>
      <c r="I52" s="3">
        <f t="shared" si="17"/>
        <v>0.03</v>
      </c>
      <c r="J52" t="s">
        <v>122</v>
      </c>
      <c r="K52" t="s">
        <v>122</v>
      </c>
      <c r="L52" s="3">
        <v>0.03</v>
      </c>
      <c r="M52" t="s">
        <v>122</v>
      </c>
      <c r="N52" t="s">
        <v>122</v>
      </c>
      <c r="O52" s="4">
        <v>35</v>
      </c>
      <c r="P52" t="s">
        <v>122</v>
      </c>
      <c r="T52" t="s">
        <v>122</v>
      </c>
      <c r="U52" t="s">
        <v>122</v>
      </c>
      <c r="V52" s="8">
        <f t="shared" si="18"/>
        <v>2.2682926829268197</v>
      </c>
      <c r="W52" s="11">
        <v>0.32404181184668901</v>
      </c>
      <c r="Y52" s="3">
        <v>0.3</v>
      </c>
      <c r="AA52" s="6">
        <v>1</v>
      </c>
      <c r="AB52" s="6">
        <v>1</v>
      </c>
      <c r="AC52">
        <v>0.5</v>
      </c>
    </row>
    <row r="53" spans="1:30">
      <c r="A53" t="s">
        <v>153</v>
      </c>
      <c r="B53">
        <v>4</v>
      </c>
      <c r="C53">
        <f t="shared" si="19"/>
        <v>5</v>
      </c>
      <c r="E53" t="s">
        <v>24</v>
      </c>
      <c r="F53" s="3">
        <v>60</v>
      </c>
      <c r="G53" s="30">
        <v>8.0034013605442098</v>
      </c>
      <c r="H53" s="16">
        <f t="shared" si="16"/>
        <v>6.9311488949142248</v>
      </c>
      <c r="I53" s="3">
        <f t="shared" si="17"/>
        <v>0.03</v>
      </c>
      <c r="J53" t="s">
        <v>122</v>
      </c>
      <c r="K53" t="s">
        <v>122</v>
      </c>
      <c r="L53" s="3">
        <v>0.03</v>
      </c>
      <c r="M53" t="s">
        <v>122</v>
      </c>
      <c r="N53" t="s">
        <v>122</v>
      </c>
      <c r="O53" s="4">
        <v>55</v>
      </c>
      <c r="P53" t="s">
        <v>122</v>
      </c>
      <c r="T53" t="s">
        <v>122</v>
      </c>
      <c r="U53" t="s">
        <v>122</v>
      </c>
      <c r="V53" s="8">
        <f t="shared" si="18"/>
        <v>2.5711275450946838</v>
      </c>
      <c r="W53" s="11">
        <v>0.32125435540069602</v>
      </c>
      <c r="Y53" s="3">
        <v>0.3</v>
      </c>
      <c r="AA53" s="6">
        <v>1</v>
      </c>
      <c r="AB53" s="6">
        <v>1</v>
      </c>
      <c r="AC53">
        <v>0.5</v>
      </c>
    </row>
    <row r="54" spans="1:30">
      <c r="A54" t="s">
        <v>153</v>
      </c>
      <c r="B54">
        <v>4</v>
      </c>
      <c r="C54">
        <f t="shared" si="19"/>
        <v>6</v>
      </c>
      <c r="E54" t="s">
        <v>24</v>
      </c>
      <c r="F54" s="3">
        <v>60</v>
      </c>
      <c r="G54" s="30">
        <v>9.0068027210884303</v>
      </c>
      <c r="H54" s="16">
        <f t="shared" si="16"/>
        <v>7.8001199633373881</v>
      </c>
      <c r="I54" s="3">
        <f t="shared" si="17"/>
        <v>0.03</v>
      </c>
      <c r="J54" t="s">
        <v>122</v>
      </c>
      <c r="K54" t="s">
        <v>122</v>
      </c>
      <c r="L54" s="3">
        <v>0.03</v>
      </c>
      <c r="M54" t="s">
        <v>122</v>
      </c>
      <c r="N54" t="s">
        <v>122</v>
      </c>
      <c r="O54" s="4">
        <v>63</v>
      </c>
      <c r="P54" t="s">
        <v>122</v>
      </c>
      <c r="T54" t="s">
        <v>122</v>
      </c>
      <c r="U54" t="s">
        <v>122</v>
      </c>
      <c r="V54" s="8">
        <f t="shared" si="18"/>
        <v>2.8809215672331598</v>
      </c>
      <c r="W54" s="11">
        <v>0.31986062717769997</v>
      </c>
      <c r="Y54" s="3">
        <v>0.3</v>
      </c>
      <c r="AA54" s="6">
        <v>1</v>
      </c>
      <c r="AB54" s="6">
        <v>1</v>
      </c>
      <c r="AC54">
        <v>0.5</v>
      </c>
    </row>
    <row r="55" spans="1:30">
      <c r="A55" t="s">
        <v>153</v>
      </c>
      <c r="B55">
        <v>4</v>
      </c>
      <c r="C55">
        <f t="shared" si="19"/>
        <v>7</v>
      </c>
      <c r="E55" t="s">
        <v>24</v>
      </c>
      <c r="F55" s="3">
        <v>60</v>
      </c>
      <c r="G55" s="30">
        <v>10.010204081632599</v>
      </c>
      <c r="H55" s="16">
        <f t="shared" si="16"/>
        <v>8.669091031760507</v>
      </c>
      <c r="I55" s="3">
        <f t="shared" si="17"/>
        <v>0.03</v>
      </c>
      <c r="J55" t="s">
        <v>122</v>
      </c>
      <c r="K55" t="s">
        <v>122</v>
      </c>
      <c r="L55" s="3">
        <v>0.03</v>
      </c>
      <c r="M55" t="s">
        <v>122</v>
      </c>
      <c r="N55" t="s">
        <v>122</v>
      </c>
      <c r="O55" s="4">
        <v>71</v>
      </c>
      <c r="P55" t="s">
        <v>122</v>
      </c>
      <c r="T55" t="s">
        <v>122</v>
      </c>
      <c r="U55" t="s">
        <v>122</v>
      </c>
      <c r="V55" s="8">
        <f t="shared" si="18"/>
        <v>2.7135675175993565</v>
      </c>
      <c r="W55" s="11">
        <v>0.27108013937282199</v>
      </c>
      <c r="Y55" s="3">
        <v>0.3</v>
      </c>
      <c r="AA55" s="6">
        <v>1</v>
      </c>
      <c r="AB55" s="6">
        <v>1</v>
      </c>
      <c r="AC55">
        <v>0.5</v>
      </c>
    </row>
    <row r="56" spans="1:30">
      <c r="A56" t="s">
        <v>153</v>
      </c>
      <c r="B56">
        <v>4</v>
      </c>
      <c r="C56">
        <f t="shared" si="19"/>
        <v>8</v>
      </c>
      <c r="E56" t="s">
        <v>24</v>
      </c>
      <c r="F56" s="3">
        <v>80</v>
      </c>
      <c r="G56" s="30">
        <v>3.9897959183673399</v>
      </c>
      <c r="H56" s="16">
        <f t="shared" si="16"/>
        <v>3.9291819533446191</v>
      </c>
      <c r="I56" s="3">
        <f t="shared" si="17"/>
        <v>0.03</v>
      </c>
      <c r="J56" t="s">
        <v>122</v>
      </c>
      <c r="K56" t="s">
        <v>122</v>
      </c>
      <c r="L56" s="3">
        <v>0.03</v>
      </c>
      <c r="M56" t="s">
        <v>122</v>
      </c>
      <c r="N56" t="s">
        <v>122</v>
      </c>
      <c r="O56" s="4">
        <v>13</v>
      </c>
      <c r="P56" t="s">
        <v>122</v>
      </c>
      <c r="T56" t="s">
        <v>122</v>
      </c>
      <c r="U56" t="s">
        <v>122</v>
      </c>
      <c r="V56" s="8">
        <f t="shared" si="18"/>
        <v>0.73123088956836646</v>
      </c>
      <c r="W56" s="11">
        <v>0.18327526132404101</v>
      </c>
      <c r="Y56" s="3">
        <v>0.3</v>
      </c>
      <c r="AA56" s="6">
        <v>1</v>
      </c>
      <c r="AB56" s="6">
        <v>1</v>
      </c>
      <c r="AC56">
        <v>0.5</v>
      </c>
    </row>
    <row r="57" spans="1:30">
      <c r="A57" t="s">
        <v>153</v>
      </c>
      <c r="B57">
        <v>4</v>
      </c>
      <c r="C57">
        <f t="shared" si="19"/>
        <v>9</v>
      </c>
      <c r="E57" t="s">
        <v>24</v>
      </c>
      <c r="F57" s="3">
        <v>80</v>
      </c>
      <c r="G57" s="30">
        <v>4.99319727891156</v>
      </c>
      <c r="H57" s="16">
        <f t="shared" si="16"/>
        <v>4.9173393925915647</v>
      </c>
      <c r="I57" s="3">
        <f t="shared" si="17"/>
        <v>0.03</v>
      </c>
      <c r="J57" t="s">
        <v>122</v>
      </c>
      <c r="K57" t="s">
        <v>122</v>
      </c>
      <c r="L57" s="3">
        <v>0.03</v>
      </c>
      <c r="M57" t="s">
        <v>122</v>
      </c>
      <c r="N57" t="s">
        <v>122</v>
      </c>
      <c r="O57" s="4">
        <v>25</v>
      </c>
      <c r="P57" t="s">
        <v>122</v>
      </c>
      <c r="T57" t="s">
        <v>122</v>
      </c>
      <c r="U57" t="s">
        <v>122</v>
      </c>
      <c r="V57" s="8">
        <f t="shared" si="18"/>
        <v>1.0264760956647456</v>
      </c>
      <c r="W57" s="11">
        <v>0.20557491289198601</v>
      </c>
      <c r="Y57" s="3">
        <v>0.3</v>
      </c>
      <c r="AA57" s="6">
        <v>1</v>
      </c>
      <c r="AB57" s="6">
        <v>1</v>
      </c>
      <c r="AC57">
        <v>0.5</v>
      </c>
    </row>
    <row r="58" spans="1:30">
      <c r="A58" t="s">
        <v>153</v>
      </c>
      <c r="B58">
        <v>4</v>
      </c>
      <c r="C58">
        <f t="shared" si="19"/>
        <v>10</v>
      </c>
      <c r="E58" t="s">
        <v>24</v>
      </c>
      <c r="F58" s="3">
        <v>80</v>
      </c>
      <c r="G58" s="30">
        <v>5.9965986394557804</v>
      </c>
      <c r="H58" s="16">
        <f t="shared" si="16"/>
        <v>5.9054968318385113</v>
      </c>
      <c r="I58" s="3">
        <f t="shared" si="17"/>
        <v>0.03</v>
      </c>
      <c r="J58" t="s">
        <v>122</v>
      </c>
      <c r="K58" t="s">
        <v>122</v>
      </c>
      <c r="L58" s="3">
        <v>0.03</v>
      </c>
      <c r="M58" t="s">
        <v>122</v>
      </c>
      <c r="N58" t="s">
        <v>122</v>
      </c>
      <c r="O58" s="4">
        <v>36</v>
      </c>
      <c r="P58" t="s">
        <v>122</v>
      </c>
      <c r="T58" t="s">
        <v>122</v>
      </c>
      <c r="U58" t="s">
        <v>122</v>
      </c>
      <c r="V58" s="8">
        <f t="shared" si="18"/>
        <v>0.97366375121477089</v>
      </c>
      <c r="W58" s="11">
        <v>0.162369337979094</v>
      </c>
      <c r="Y58" s="3">
        <v>0.3</v>
      </c>
      <c r="AA58" s="6">
        <v>1</v>
      </c>
      <c r="AB58" s="6">
        <v>1</v>
      </c>
      <c r="AC58">
        <v>0.5</v>
      </c>
    </row>
    <row r="59" spans="1:30">
      <c r="A59" t="s">
        <v>153</v>
      </c>
      <c r="B59">
        <v>4</v>
      </c>
      <c r="C59">
        <f t="shared" si="19"/>
        <v>11</v>
      </c>
      <c r="E59" t="s">
        <v>24</v>
      </c>
      <c r="F59" s="3">
        <v>80</v>
      </c>
      <c r="G59" s="30">
        <v>7.0170068027210801</v>
      </c>
      <c r="H59" s="16">
        <f t="shared" si="16"/>
        <v>6.910402702259125</v>
      </c>
      <c r="I59" s="3">
        <f t="shared" si="17"/>
        <v>0.03</v>
      </c>
      <c r="J59" t="s">
        <v>122</v>
      </c>
      <c r="K59" t="s">
        <v>122</v>
      </c>
      <c r="L59" s="3">
        <v>0.03</v>
      </c>
      <c r="M59" t="s">
        <v>122</v>
      </c>
      <c r="N59" t="s">
        <v>122</v>
      </c>
      <c r="O59" s="4">
        <v>40</v>
      </c>
      <c r="P59" t="s">
        <v>122</v>
      </c>
      <c r="T59" t="s">
        <v>122</v>
      </c>
      <c r="U59" t="s">
        <v>122</v>
      </c>
      <c r="V59" s="8">
        <f t="shared" si="18"/>
        <v>1.2273649529498145</v>
      </c>
      <c r="W59" s="11">
        <v>0.174912891986062</v>
      </c>
      <c r="Y59" s="3">
        <v>0.3</v>
      </c>
      <c r="AA59" s="6">
        <v>1</v>
      </c>
      <c r="AB59" s="6">
        <v>1</v>
      </c>
      <c r="AC59">
        <v>0.5</v>
      </c>
    </row>
    <row r="60" spans="1:30">
      <c r="A60" t="s">
        <v>153</v>
      </c>
      <c r="B60">
        <v>4</v>
      </c>
      <c r="C60">
        <f t="shared" si="19"/>
        <v>12</v>
      </c>
      <c r="E60" t="s">
        <v>24</v>
      </c>
      <c r="F60" s="3">
        <v>80</v>
      </c>
      <c r="G60" s="30">
        <v>8.0034013605442098</v>
      </c>
      <c r="H60" s="16">
        <f t="shared" si="16"/>
        <v>7.8818117103323919</v>
      </c>
      <c r="I60" s="3">
        <f t="shared" si="17"/>
        <v>0.03</v>
      </c>
      <c r="J60" t="s">
        <v>122</v>
      </c>
      <c r="K60" t="s">
        <v>122</v>
      </c>
      <c r="L60" s="3">
        <v>0.03</v>
      </c>
      <c r="M60" t="s">
        <v>122</v>
      </c>
      <c r="N60" t="s">
        <v>122</v>
      </c>
      <c r="O60" s="4">
        <v>60</v>
      </c>
      <c r="P60" t="s">
        <v>122</v>
      </c>
      <c r="T60" t="s">
        <v>122</v>
      </c>
      <c r="U60" t="s">
        <v>122</v>
      </c>
      <c r="V60" s="8">
        <f t="shared" si="18"/>
        <v>1.4891346085472434</v>
      </c>
      <c r="W60" s="11">
        <v>0.186062717770034</v>
      </c>
      <c r="Y60" s="3">
        <v>0.3</v>
      </c>
      <c r="AA60" s="6">
        <v>1</v>
      </c>
      <c r="AB60" s="6">
        <v>1</v>
      </c>
      <c r="AC60">
        <v>0.5</v>
      </c>
    </row>
    <row r="61" spans="1:30">
      <c r="A61" t="s">
        <v>153</v>
      </c>
      <c r="B61">
        <v>4</v>
      </c>
      <c r="C61">
        <f t="shared" si="19"/>
        <v>13</v>
      </c>
      <c r="E61" t="s">
        <v>24</v>
      </c>
      <c r="F61" s="3">
        <v>80</v>
      </c>
      <c r="G61" s="30">
        <v>9.0068027210884303</v>
      </c>
      <c r="H61" s="16">
        <f t="shared" si="16"/>
        <v>8.8699691495793385</v>
      </c>
      <c r="I61" s="3">
        <f t="shared" si="17"/>
        <v>0.03</v>
      </c>
      <c r="J61" t="s">
        <v>122</v>
      </c>
      <c r="K61" t="s">
        <v>122</v>
      </c>
      <c r="L61" s="3">
        <v>0.03</v>
      </c>
      <c r="M61" t="s">
        <v>122</v>
      </c>
      <c r="N61" t="s">
        <v>122</v>
      </c>
      <c r="O61" s="4">
        <v>85</v>
      </c>
      <c r="P61" t="s">
        <v>122</v>
      </c>
      <c r="T61" t="s">
        <v>122</v>
      </c>
      <c r="U61" t="s">
        <v>122</v>
      </c>
      <c r="V61" s="8">
        <f t="shared" si="18"/>
        <v>1.6256180520988803</v>
      </c>
      <c r="W61" s="11">
        <v>0.180487804878048</v>
      </c>
      <c r="Y61" s="3">
        <v>0.3</v>
      </c>
      <c r="AA61" s="6">
        <v>1</v>
      </c>
      <c r="AB61" s="6">
        <v>1</v>
      </c>
      <c r="AC61">
        <v>0.5</v>
      </c>
    </row>
    <row r="62" spans="1:30">
      <c r="A62" t="s">
        <v>153</v>
      </c>
      <c r="B62">
        <v>4</v>
      </c>
      <c r="C62">
        <f t="shared" si="19"/>
        <v>14</v>
      </c>
      <c r="E62" t="s">
        <v>24</v>
      </c>
      <c r="F62" s="3">
        <v>80</v>
      </c>
      <c r="G62" s="30">
        <v>9.9931972789115608</v>
      </c>
      <c r="H62" s="16">
        <f t="shared" si="16"/>
        <v>9.8413781576526063</v>
      </c>
      <c r="I62" s="3">
        <f t="shared" si="17"/>
        <v>0.03</v>
      </c>
      <c r="J62" t="s">
        <v>122</v>
      </c>
      <c r="K62" t="s">
        <v>122</v>
      </c>
      <c r="L62" s="3">
        <v>0.03</v>
      </c>
      <c r="M62" t="s">
        <v>122</v>
      </c>
      <c r="N62" t="s">
        <v>122</v>
      </c>
      <c r="O62" s="4">
        <v>102</v>
      </c>
      <c r="P62" t="s">
        <v>122</v>
      </c>
      <c r="T62" t="s">
        <v>122</v>
      </c>
      <c r="U62" t="s">
        <v>122</v>
      </c>
      <c r="V62" s="8">
        <f t="shared" si="18"/>
        <v>1.9011448481831712</v>
      </c>
      <c r="W62" s="11">
        <v>0.190243902439024</v>
      </c>
      <c r="Y62" s="3">
        <v>0.3</v>
      </c>
      <c r="AA62" s="6">
        <v>1</v>
      </c>
      <c r="AB62" s="6">
        <v>1</v>
      </c>
      <c r="AC62">
        <v>0.5</v>
      </c>
    </row>
    <row r="63" spans="1:30">
      <c r="A63" t="s">
        <v>27</v>
      </c>
      <c r="B63" s="13">
        <v>5</v>
      </c>
      <c r="C63" s="22" t="s">
        <v>53</v>
      </c>
      <c r="D63" s="22" t="s">
        <v>30</v>
      </c>
      <c r="E63" t="s">
        <v>20</v>
      </c>
      <c r="F63" s="14">
        <v>90</v>
      </c>
      <c r="G63" s="5">
        <v>15.989159891598916</v>
      </c>
      <c r="H63" s="7">
        <f>SIN(RADIANS(F63))*G63</f>
        <v>15.989159891598916</v>
      </c>
      <c r="I63" s="2">
        <v>1.3</v>
      </c>
      <c r="J63" s="3">
        <v>1.044</v>
      </c>
      <c r="K63" s="2">
        <v>1.2</v>
      </c>
      <c r="L63" s="2">
        <v>5.6000000000000001E-2</v>
      </c>
      <c r="M63" s="3">
        <v>2.65</v>
      </c>
      <c r="N63" s="21">
        <f>M63*4/3*3.14*(0.049/2*0.049/2*0.069/2)</f>
        <v>2.2975529150000005E-4</v>
      </c>
      <c r="O63" s="21">
        <f>P63/N63</f>
        <v>948.83560059377328</v>
      </c>
      <c r="P63" s="19">
        <v>0.218</v>
      </c>
      <c r="Q63" s="15"/>
      <c r="R63" s="15"/>
      <c r="T63" s="5">
        <v>0</v>
      </c>
      <c r="U63" t="s">
        <v>122</v>
      </c>
      <c r="V63" s="6">
        <f>SIN(RADIANS(F63))*T63</f>
        <v>0</v>
      </c>
      <c r="AA63" s="8">
        <f t="shared" si="4"/>
        <v>5222.94826014921</v>
      </c>
      <c r="AB63" s="8">
        <f>J63/M63</f>
        <v>0.39396226415094343</v>
      </c>
      <c r="AC63">
        <v>0.7</v>
      </c>
      <c r="AD63" t="s">
        <v>174</v>
      </c>
    </row>
    <row r="64" spans="1:30">
      <c r="A64" t="s">
        <v>27</v>
      </c>
      <c r="B64" s="13">
        <v>5</v>
      </c>
      <c r="C64" s="22" t="s">
        <v>54</v>
      </c>
      <c r="D64" s="22" t="s">
        <v>30</v>
      </c>
      <c r="E64" t="s">
        <v>20</v>
      </c>
      <c r="F64" s="14">
        <v>90</v>
      </c>
      <c r="G64" s="5">
        <v>37.669376693766942</v>
      </c>
      <c r="H64" s="7">
        <f t="shared" ref="H64:H127" si="20">SIN(RADIANS(F64))*G64</f>
        <v>37.669376693766942</v>
      </c>
      <c r="I64" s="2">
        <v>1.3</v>
      </c>
      <c r="J64" s="3">
        <v>1.044</v>
      </c>
      <c r="K64" s="2">
        <v>1.2</v>
      </c>
      <c r="L64" s="2">
        <v>5.6000000000000001E-2</v>
      </c>
      <c r="M64" s="3">
        <v>2.65</v>
      </c>
      <c r="N64" s="21">
        <f t="shared" ref="N64:N127" si="21">M64*4/3*3.14*(0.049/2*0.049/2*0.069/2)</f>
        <v>2.2975529150000005E-4</v>
      </c>
      <c r="O64" s="21">
        <f t="shared" ref="O64:O127" si="22">P64/N64</f>
        <v>17488.17175773294</v>
      </c>
      <c r="P64" s="19">
        <v>4.0179999999999998</v>
      </c>
      <c r="Q64" s="15"/>
      <c r="R64" s="15"/>
      <c r="T64" s="5">
        <v>0</v>
      </c>
      <c r="U64" t="s">
        <v>122</v>
      </c>
      <c r="V64" s="6">
        <f t="shared" ref="V64:V127" si="23">SIN(RADIANS(F64))*T64</f>
        <v>0</v>
      </c>
      <c r="AA64" s="8">
        <f t="shared" si="4"/>
        <v>5222.94826014921</v>
      </c>
      <c r="AB64" s="8">
        <f t="shared" ref="AB64:AB127" si="24">J64/M64</f>
        <v>0.39396226415094343</v>
      </c>
      <c r="AC64">
        <v>0.7</v>
      </c>
    </row>
    <row r="65" spans="1:29">
      <c r="A65" t="s">
        <v>27</v>
      </c>
      <c r="B65" s="13">
        <v>5</v>
      </c>
      <c r="C65" s="22" t="s">
        <v>55</v>
      </c>
      <c r="D65" s="22" t="s">
        <v>30</v>
      </c>
      <c r="E65" t="s">
        <v>20</v>
      </c>
      <c r="F65" s="14">
        <v>90</v>
      </c>
      <c r="G65" s="5" t="s">
        <v>122</v>
      </c>
      <c r="H65" s="7" t="s">
        <v>22</v>
      </c>
      <c r="I65" s="2">
        <v>1.3</v>
      </c>
      <c r="J65" s="3">
        <v>1.044</v>
      </c>
      <c r="K65" s="2">
        <v>1.2</v>
      </c>
      <c r="L65" s="2">
        <v>5.6000000000000001E-2</v>
      </c>
      <c r="M65" s="3">
        <v>2.65</v>
      </c>
      <c r="N65" s="21">
        <f t="shared" si="21"/>
        <v>2.2975529150000005E-4</v>
      </c>
      <c r="O65" s="21" t="s">
        <v>122</v>
      </c>
      <c r="P65" s="19" t="s">
        <v>122</v>
      </c>
      <c r="Q65" s="15"/>
      <c r="R65" s="15"/>
      <c r="T65" s="5">
        <v>0</v>
      </c>
      <c r="U65" t="s">
        <v>122</v>
      </c>
      <c r="V65" s="6">
        <f t="shared" si="23"/>
        <v>0</v>
      </c>
      <c r="AA65" s="8">
        <f t="shared" si="4"/>
        <v>5222.94826014921</v>
      </c>
      <c r="AB65" s="8">
        <f t="shared" si="24"/>
        <v>0.39396226415094343</v>
      </c>
      <c r="AC65">
        <v>0.7</v>
      </c>
    </row>
    <row r="66" spans="1:29">
      <c r="A66" t="s">
        <v>27</v>
      </c>
      <c r="B66" s="13">
        <v>5</v>
      </c>
      <c r="C66" s="22" t="s">
        <v>56</v>
      </c>
      <c r="D66" s="22" t="s">
        <v>30</v>
      </c>
      <c r="E66" t="s">
        <v>20</v>
      </c>
      <c r="F66" s="14">
        <v>90</v>
      </c>
      <c r="G66" s="5" t="s">
        <v>122</v>
      </c>
      <c r="H66" s="7" t="s">
        <v>22</v>
      </c>
      <c r="I66" s="2">
        <v>1.3</v>
      </c>
      <c r="J66" s="3">
        <v>1.044</v>
      </c>
      <c r="K66" s="2">
        <v>1.2</v>
      </c>
      <c r="L66" s="2">
        <v>5.6000000000000001E-2</v>
      </c>
      <c r="M66" s="3">
        <v>2.65</v>
      </c>
      <c r="N66" s="21">
        <f t="shared" si="21"/>
        <v>2.2975529150000005E-4</v>
      </c>
      <c r="O66" s="21" t="s">
        <v>122</v>
      </c>
      <c r="P66" s="19" t="s">
        <v>122</v>
      </c>
      <c r="Q66" s="15"/>
      <c r="R66" s="15"/>
      <c r="T66" s="5">
        <v>0</v>
      </c>
      <c r="U66" t="s">
        <v>122</v>
      </c>
      <c r="V66" s="6">
        <f t="shared" si="23"/>
        <v>0</v>
      </c>
      <c r="AA66" s="8">
        <f t="shared" si="4"/>
        <v>5222.94826014921</v>
      </c>
      <c r="AB66" s="8">
        <f t="shared" si="24"/>
        <v>0.39396226415094343</v>
      </c>
      <c r="AC66">
        <v>0.7</v>
      </c>
    </row>
    <row r="67" spans="1:29">
      <c r="A67" t="s">
        <v>27</v>
      </c>
      <c r="B67" s="13">
        <v>5</v>
      </c>
      <c r="C67" s="22" t="s">
        <v>57</v>
      </c>
      <c r="D67" s="22" t="s">
        <v>30</v>
      </c>
      <c r="E67" t="s">
        <v>20</v>
      </c>
      <c r="F67" s="14">
        <v>90</v>
      </c>
      <c r="G67" s="5" t="s">
        <v>122</v>
      </c>
      <c r="H67" s="7" t="s">
        <v>22</v>
      </c>
      <c r="I67" s="2">
        <v>1.3</v>
      </c>
      <c r="J67" s="3">
        <v>1.044</v>
      </c>
      <c r="K67" s="2">
        <v>1.2</v>
      </c>
      <c r="L67" s="2">
        <v>5.6000000000000001E-2</v>
      </c>
      <c r="M67" s="3">
        <v>2.65</v>
      </c>
      <c r="N67" s="21">
        <f t="shared" si="21"/>
        <v>2.2975529150000005E-4</v>
      </c>
      <c r="O67" s="21" t="s">
        <v>122</v>
      </c>
      <c r="P67" s="19" t="s">
        <v>122</v>
      </c>
      <c r="Q67" s="15"/>
      <c r="R67" s="15"/>
      <c r="T67" s="5">
        <v>0</v>
      </c>
      <c r="U67" t="s">
        <v>122</v>
      </c>
      <c r="V67" s="6">
        <f t="shared" si="23"/>
        <v>0</v>
      </c>
      <c r="AA67" s="8">
        <f t="shared" si="4"/>
        <v>5222.94826014921</v>
      </c>
      <c r="AB67" s="8">
        <f t="shared" si="24"/>
        <v>0.39396226415094343</v>
      </c>
      <c r="AC67">
        <v>0.7</v>
      </c>
    </row>
    <row r="68" spans="1:29">
      <c r="A68" t="s">
        <v>27</v>
      </c>
      <c r="B68" s="13">
        <v>5</v>
      </c>
      <c r="C68" s="22" t="s">
        <v>58</v>
      </c>
      <c r="D68" s="22" t="s">
        <v>31</v>
      </c>
      <c r="E68" t="s">
        <v>20</v>
      </c>
      <c r="F68" s="14">
        <v>90</v>
      </c>
      <c r="G68" s="5">
        <v>45.473684210526315</v>
      </c>
      <c r="H68" s="7">
        <f t="shared" si="20"/>
        <v>45.473684210526315</v>
      </c>
      <c r="I68" s="2">
        <v>1.2</v>
      </c>
      <c r="J68" s="8">
        <f>K68/(4/3*3.14*(I68/2)^3)</f>
        <v>0.87579617834394907</v>
      </c>
      <c r="K68" s="2">
        <v>0.79200000000000004</v>
      </c>
      <c r="L68" s="2">
        <v>5.6000000000000001E-2</v>
      </c>
      <c r="M68" s="3">
        <v>2.65</v>
      </c>
      <c r="N68" s="21">
        <f t="shared" si="21"/>
        <v>2.2975529150000005E-4</v>
      </c>
      <c r="O68" s="21">
        <f t="shared" si="22"/>
        <v>62035.567959922249</v>
      </c>
      <c r="P68" s="19">
        <v>14.253</v>
      </c>
      <c r="Q68" s="15"/>
      <c r="R68" s="15"/>
      <c r="T68" s="5">
        <v>0</v>
      </c>
      <c r="U68" t="s">
        <v>122</v>
      </c>
      <c r="V68" s="6">
        <f t="shared" si="23"/>
        <v>0</v>
      </c>
      <c r="AA68" s="8">
        <f t="shared" si="4"/>
        <v>3447.145851698479</v>
      </c>
      <c r="AB68" s="8">
        <f t="shared" si="24"/>
        <v>0.33048912390337704</v>
      </c>
      <c r="AC68">
        <v>0.7</v>
      </c>
    </row>
    <row r="69" spans="1:29">
      <c r="A69" t="s">
        <v>27</v>
      </c>
      <c r="B69" s="13">
        <v>5</v>
      </c>
      <c r="C69" s="22" t="s">
        <v>59</v>
      </c>
      <c r="D69" s="22" t="s">
        <v>31</v>
      </c>
      <c r="E69" t="s">
        <v>20</v>
      </c>
      <c r="F69" s="14">
        <v>90</v>
      </c>
      <c r="G69" s="5">
        <v>13.703703703703704</v>
      </c>
      <c r="H69" s="7">
        <f t="shared" si="20"/>
        <v>13.703703703703704</v>
      </c>
      <c r="I69" s="2">
        <v>1.2</v>
      </c>
      <c r="J69" s="8">
        <f t="shared" ref="J69:J86" si="25">K69/(4/3*3.14*(I69/2)^3)</f>
        <v>0.87579617834394907</v>
      </c>
      <c r="K69" s="2">
        <v>0.79200000000000004</v>
      </c>
      <c r="L69" s="2">
        <v>5.6000000000000001E-2</v>
      </c>
      <c r="M69" s="3">
        <v>2.65</v>
      </c>
      <c r="N69" s="21">
        <f t="shared" si="21"/>
        <v>2.2975529150000005E-4</v>
      </c>
      <c r="O69" s="21">
        <f t="shared" si="22"/>
        <v>7447.0537275960833</v>
      </c>
      <c r="P69" s="19">
        <v>1.7110000000000001</v>
      </c>
      <c r="Q69" s="15"/>
      <c r="R69" s="15"/>
      <c r="T69" s="5">
        <v>0</v>
      </c>
      <c r="U69" t="s">
        <v>122</v>
      </c>
      <c r="V69" s="6">
        <f t="shared" si="23"/>
        <v>0</v>
      </c>
      <c r="AA69" s="8">
        <f t="shared" si="4"/>
        <v>3447.145851698479</v>
      </c>
      <c r="AB69" s="8">
        <f t="shared" si="24"/>
        <v>0.33048912390337704</v>
      </c>
      <c r="AC69">
        <v>0.7</v>
      </c>
    </row>
    <row r="70" spans="1:29">
      <c r="A70" t="s">
        <v>27</v>
      </c>
      <c r="B70" s="13">
        <v>5</v>
      </c>
      <c r="C70" s="22" t="s">
        <v>60</v>
      </c>
      <c r="D70" s="22" t="s">
        <v>31</v>
      </c>
      <c r="E70" t="s">
        <v>20</v>
      </c>
      <c r="F70" s="14">
        <v>90</v>
      </c>
      <c r="G70" s="5">
        <v>14.814814814814815</v>
      </c>
      <c r="H70" s="7">
        <f t="shared" si="20"/>
        <v>14.814814814814815</v>
      </c>
      <c r="I70" s="2">
        <v>1.2</v>
      </c>
      <c r="J70" s="8">
        <f t="shared" si="25"/>
        <v>0.87579617834394907</v>
      </c>
      <c r="K70" s="2">
        <v>0.79200000000000004</v>
      </c>
      <c r="L70" s="2">
        <v>5.6000000000000001E-2</v>
      </c>
      <c r="M70" s="3">
        <v>2.65</v>
      </c>
      <c r="N70" s="21">
        <f t="shared" si="21"/>
        <v>2.2975529150000005E-4</v>
      </c>
      <c r="O70" s="21">
        <f t="shared" si="22"/>
        <v>5357.8744235363993</v>
      </c>
      <c r="P70" s="19">
        <v>1.2310000000000001</v>
      </c>
      <c r="Q70" s="15"/>
      <c r="R70" s="15"/>
      <c r="T70" s="5">
        <v>0</v>
      </c>
      <c r="U70" t="s">
        <v>122</v>
      </c>
      <c r="V70" s="6">
        <f t="shared" si="23"/>
        <v>0</v>
      </c>
      <c r="AA70" s="8">
        <f t="shared" si="4"/>
        <v>3447.145851698479</v>
      </c>
      <c r="AB70" s="8">
        <f t="shared" si="24"/>
        <v>0.33048912390337704</v>
      </c>
      <c r="AC70">
        <v>0.7</v>
      </c>
    </row>
    <row r="71" spans="1:29">
      <c r="A71" t="s">
        <v>27</v>
      </c>
      <c r="B71" s="13">
        <v>5</v>
      </c>
      <c r="C71" s="22" t="s">
        <v>61</v>
      </c>
      <c r="D71" s="22" t="s">
        <v>31</v>
      </c>
      <c r="E71" t="s">
        <v>20</v>
      </c>
      <c r="F71" s="14">
        <v>90</v>
      </c>
      <c r="G71" s="5">
        <v>60.74074074074074</v>
      </c>
      <c r="H71" s="7">
        <f t="shared" si="20"/>
        <v>60.74074074074074</v>
      </c>
      <c r="I71" s="2">
        <v>1.2</v>
      </c>
      <c r="J71" s="8">
        <f t="shared" si="25"/>
        <v>0.87579617834394907</v>
      </c>
      <c r="K71" s="2">
        <v>0.79200000000000004</v>
      </c>
      <c r="L71" s="2">
        <v>5.6000000000000001E-2</v>
      </c>
      <c r="M71" s="3">
        <v>2.65</v>
      </c>
      <c r="N71" s="21">
        <f t="shared" si="21"/>
        <v>2.2975529150000005E-4</v>
      </c>
      <c r="O71" s="21">
        <f t="shared" si="22"/>
        <v>52181.605575774076</v>
      </c>
      <c r="P71" s="19">
        <v>11.989000000000001</v>
      </c>
      <c r="Q71" s="15"/>
      <c r="R71" s="15"/>
      <c r="T71" s="5">
        <v>0</v>
      </c>
      <c r="U71" t="s">
        <v>122</v>
      </c>
      <c r="V71" s="6">
        <f t="shared" si="23"/>
        <v>0</v>
      </c>
      <c r="AA71" s="8">
        <f t="shared" ref="AA71:AA134" si="26">K71/N71</f>
        <v>3447.145851698479</v>
      </c>
      <c r="AB71" s="8">
        <f t="shared" si="24"/>
        <v>0.33048912390337704</v>
      </c>
      <c r="AC71">
        <v>0.7</v>
      </c>
    </row>
    <row r="72" spans="1:29">
      <c r="A72" t="s">
        <v>27</v>
      </c>
      <c r="B72" s="13">
        <v>5</v>
      </c>
      <c r="C72" s="22" t="s">
        <v>62</v>
      </c>
      <c r="D72" s="22" t="s">
        <v>31</v>
      </c>
      <c r="E72" t="s">
        <v>20</v>
      </c>
      <c r="F72" s="14">
        <v>90</v>
      </c>
      <c r="G72" s="5">
        <v>39.629629629629626</v>
      </c>
      <c r="H72" s="7">
        <f t="shared" si="20"/>
        <v>39.629629629629626</v>
      </c>
      <c r="I72" s="2">
        <v>1.2</v>
      </c>
      <c r="J72" s="8">
        <f t="shared" si="25"/>
        <v>0.87579617834394907</v>
      </c>
      <c r="K72" s="2">
        <v>0.79200000000000004</v>
      </c>
      <c r="L72" s="2">
        <v>5.6000000000000001E-2</v>
      </c>
      <c r="M72" s="3">
        <v>2.65</v>
      </c>
      <c r="N72" s="21">
        <f t="shared" si="21"/>
        <v>2.2975529150000005E-4</v>
      </c>
      <c r="O72" s="21">
        <f t="shared" si="22"/>
        <v>32643.426625932567</v>
      </c>
      <c r="P72" s="19">
        <v>7.5</v>
      </c>
      <c r="Q72" s="15"/>
      <c r="R72" s="15"/>
      <c r="T72" s="5">
        <v>0</v>
      </c>
      <c r="U72" t="s">
        <v>122</v>
      </c>
      <c r="V72" s="6">
        <f t="shared" si="23"/>
        <v>0</v>
      </c>
      <c r="AA72" s="8">
        <f t="shared" si="26"/>
        <v>3447.145851698479</v>
      </c>
      <c r="AB72" s="8">
        <f t="shared" si="24"/>
        <v>0.33048912390337704</v>
      </c>
      <c r="AC72">
        <v>0.7</v>
      </c>
    </row>
    <row r="73" spans="1:29">
      <c r="A73" t="s">
        <v>27</v>
      </c>
      <c r="B73" s="13">
        <v>5</v>
      </c>
      <c r="C73" s="22" t="s">
        <v>63</v>
      </c>
      <c r="D73" s="22" t="s">
        <v>31</v>
      </c>
      <c r="E73" t="s">
        <v>20</v>
      </c>
      <c r="F73" s="14">
        <v>90</v>
      </c>
      <c r="G73" s="5">
        <v>25.925925925925927</v>
      </c>
      <c r="H73" s="7">
        <f t="shared" si="20"/>
        <v>25.925925925925927</v>
      </c>
      <c r="I73" s="2">
        <v>1.2</v>
      </c>
      <c r="J73" s="8">
        <f t="shared" si="25"/>
        <v>0.87579617834394907</v>
      </c>
      <c r="K73" s="2">
        <v>0.79200000000000004</v>
      </c>
      <c r="L73" s="2">
        <v>5.6000000000000001E-2</v>
      </c>
      <c r="M73" s="3">
        <v>2.65</v>
      </c>
      <c r="N73" s="21">
        <f t="shared" si="21"/>
        <v>2.2975529150000005E-4</v>
      </c>
      <c r="O73" s="21">
        <f t="shared" si="22"/>
        <v>14841.877972590673</v>
      </c>
      <c r="P73" s="19">
        <v>3.41</v>
      </c>
      <c r="Q73" s="15"/>
      <c r="R73" s="15"/>
      <c r="T73" s="5">
        <v>0</v>
      </c>
      <c r="U73" t="s">
        <v>122</v>
      </c>
      <c r="V73" s="6">
        <f t="shared" si="23"/>
        <v>0</v>
      </c>
      <c r="AA73" s="8">
        <f t="shared" si="26"/>
        <v>3447.145851698479</v>
      </c>
      <c r="AB73" s="8">
        <f t="shared" si="24"/>
        <v>0.33048912390337704</v>
      </c>
      <c r="AC73">
        <v>0.7</v>
      </c>
    </row>
    <row r="74" spans="1:29">
      <c r="A74" t="s">
        <v>27</v>
      </c>
      <c r="B74" s="13">
        <v>5</v>
      </c>
      <c r="C74" s="22" t="s">
        <v>64</v>
      </c>
      <c r="D74" s="22" t="s">
        <v>31</v>
      </c>
      <c r="E74" t="s">
        <v>20</v>
      </c>
      <c r="F74" s="14">
        <v>90</v>
      </c>
      <c r="G74" s="5">
        <v>14.074074074074074</v>
      </c>
      <c r="H74" s="7">
        <f t="shared" si="20"/>
        <v>14.074074074074074</v>
      </c>
      <c r="I74" s="2">
        <v>1.2</v>
      </c>
      <c r="J74" s="8">
        <f t="shared" si="25"/>
        <v>0.87579617834394907</v>
      </c>
      <c r="K74" s="2">
        <v>0.79200000000000004</v>
      </c>
      <c r="L74" s="2">
        <v>5.6000000000000001E-2</v>
      </c>
      <c r="M74" s="3">
        <v>2.65</v>
      </c>
      <c r="N74" s="21">
        <f t="shared" si="21"/>
        <v>2.2975529150000005E-4</v>
      </c>
      <c r="O74" s="21">
        <f t="shared" si="22"/>
        <v>5305.644940934907</v>
      </c>
      <c r="P74" s="19">
        <v>1.2190000000000001</v>
      </c>
      <c r="Q74" s="15"/>
      <c r="R74" s="15"/>
      <c r="T74" s="5">
        <v>0</v>
      </c>
      <c r="U74" t="s">
        <v>122</v>
      </c>
      <c r="V74" s="6">
        <f t="shared" si="23"/>
        <v>0</v>
      </c>
      <c r="AA74" s="8">
        <f t="shared" si="26"/>
        <v>3447.145851698479</v>
      </c>
      <c r="AB74" s="8">
        <f t="shared" si="24"/>
        <v>0.33048912390337704</v>
      </c>
      <c r="AC74">
        <v>0.7</v>
      </c>
    </row>
    <row r="75" spans="1:29">
      <c r="A75" t="s">
        <v>27</v>
      </c>
      <c r="B75" s="13">
        <v>5</v>
      </c>
      <c r="C75" s="22" t="s">
        <v>65</v>
      </c>
      <c r="D75" s="22" t="s">
        <v>31</v>
      </c>
      <c r="E75" t="s">
        <v>20</v>
      </c>
      <c r="F75" s="14">
        <v>90</v>
      </c>
      <c r="G75" s="5">
        <v>27.777777777777779</v>
      </c>
      <c r="H75" s="7">
        <f t="shared" si="20"/>
        <v>27.777777777777779</v>
      </c>
      <c r="I75" s="2">
        <v>1.2</v>
      </c>
      <c r="J75" s="8">
        <f t="shared" si="25"/>
        <v>0.87579617834394907</v>
      </c>
      <c r="K75" s="2">
        <v>0.79200000000000004</v>
      </c>
      <c r="L75" s="2">
        <v>5.6000000000000001E-2</v>
      </c>
      <c r="M75" s="3">
        <v>2.65</v>
      </c>
      <c r="N75" s="21">
        <f t="shared" si="21"/>
        <v>2.2975529150000005E-4</v>
      </c>
      <c r="O75" s="21">
        <f t="shared" si="22"/>
        <v>13048.665736606112</v>
      </c>
      <c r="P75" s="19">
        <v>2.9980000000000002</v>
      </c>
      <c r="Q75" s="15"/>
      <c r="R75" s="15"/>
      <c r="T75" s="5">
        <v>0</v>
      </c>
      <c r="U75" t="s">
        <v>122</v>
      </c>
      <c r="V75" s="6">
        <f t="shared" si="23"/>
        <v>0</v>
      </c>
      <c r="AA75" s="8">
        <f t="shared" si="26"/>
        <v>3447.145851698479</v>
      </c>
      <c r="AB75" s="8">
        <f t="shared" si="24"/>
        <v>0.33048912390337704</v>
      </c>
      <c r="AC75">
        <v>0.7</v>
      </c>
    </row>
    <row r="76" spans="1:29">
      <c r="A76" t="s">
        <v>27</v>
      </c>
      <c r="B76" s="13">
        <v>5</v>
      </c>
      <c r="C76" s="22" t="s">
        <v>66</v>
      </c>
      <c r="D76" s="22" t="s">
        <v>31</v>
      </c>
      <c r="E76" t="s">
        <v>20</v>
      </c>
      <c r="F76" s="14">
        <v>90</v>
      </c>
      <c r="G76" s="5">
        <v>29.25925925925926</v>
      </c>
      <c r="H76" s="7">
        <f t="shared" si="20"/>
        <v>29.25925925925926</v>
      </c>
      <c r="I76" s="2">
        <v>1.2</v>
      </c>
      <c r="J76" s="8">
        <f t="shared" si="25"/>
        <v>0.87579617834394907</v>
      </c>
      <c r="K76" s="2">
        <v>0.79200000000000004</v>
      </c>
      <c r="L76" s="2">
        <v>5.6000000000000001E-2</v>
      </c>
      <c r="M76" s="3">
        <v>2.65</v>
      </c>
      <c r="N76" s="21">
        <f t="shared" si="21"/>
        <v>2.2975529150000005E-4</v>
      </c>
      <c r="O76" s="21">
        <f t="shared" si="22"/>
        <v>14602.492844000501</v>
      </c>
      <c r="P76" s="19">
        <v>3.355</v>
      </c>
      <c r="Q76" s="15"/>
      <c r="R76" s="15"/>
      <c r="T76" s="5">
        <v>0</v>
      </c>
      <c r="U76" t="s">
        <v>122</v>
      </c>
      <c r="V76" s="6">
        <f t="shared" si="23"/>
        <v>0</v>
      </c>
      <c r="AA76" s="8">
        <f t="shared" si="26"/>
        <v>3447.145851698479</v>
      </c>
      <c r="AB76" s="8">
        <f t="shared" si="24"/>
        <v>0.33048912390337704</v>
      </c>
      <c r="AC76">
        <v>0.7</v>
      </c>
    </row>
    <row r="77" spans="1:29">
      <c r="A77" t="s">
        <v>27</v>
      </c>
      <c r="B77" s="13">
        <v>5</v>
      </c>
      <c r="C77" s="22" t="s">
        <v>67</v>
      </c>
      <c r="D77" s="22" t="s">
        <v>31</v>
      </c>
      <c r="E77" t="s">
        <v>20</v>
      </c>
      <c r="F77" s="14">
        <v>90</v>
      </c>
      <c r="G77" s="5">
        <v>15.925925925925926</v>
      </c>
      <c r="H77" s="7">
        <f t="shared" si="20"/>
        <v>15.925925925925926</v>
      </c>
      <c r="I77" s="2">
        <v>1.2</v>
      </c>
      <c r="J77" s="8">
        <f t="shared" si="25"/>
        <v>0.87579617834394907</v>
      </c>
      <c r="K77" s="2">
        <v>0.79200000000000004</v>
      </c>
      <c r="L77" s="2">
        <v>5.6000000000000001E-2</v>
      </c>
      <c r="M77" s="3">
        <v>2.65</v>
      </c>
      <c r="N77" s="21">
        <f t="shared" si="21"/>
        <v>2.2975529150000005E-4</v>
      </c>
      <c r="O77" s="21">
        <f t="shared" si="22"/>
        <v>7233.7833403066561</v>
      </c>
      <c r="P77" s="19">
        <v>1.6619999999999999</v>
      </c>
      <c r="Q77" s="15"/>
      <c r="R77" s="15"/>
      <c r="T77" s="5">
        <v>0</v>
      </c>
      <c r="U77" t="s">
        <v>122</v>
      </c>
      <c r="V77" s="6">
        <f t="shared" si="23"/>
        <v>0</v>
      </c>
      <c r="AA77" s="8">
        <f t="shared" si="26"/>
        <v>3447.145851698479</v>
      </c>
      <c r="AB77" s="8">
        <f t="shared" si="24"/>
        <v>0.33048912390337704</v>
      </c>
      <c r="AC77">
        <v>0.7</v>
      </c>
    </row>
    <row r="78" spans="1:29">
      <c r="A78" t="s">
        <v>27</v>
      </c>
      <c r="B78" s="13">
        <v>5</v>
      </c>
      <c r="C78" s="22" t="s">
        <v>68</v>
      </c>
      <c r="D78" s="22" t="s">
        <v>31</v>
      </c>
      <c r="E78" t="s">
        <v>20</v>
      </c>
      <c r="F78" s="14">
        <v>90</v>
      </c>
      <c r="G78" s="5">
        <v>40.74074074074074</v>
      </c>
      <c r="H78" s="7">
        <f t="shared" si="20"/>
        <v>40.74074074074074</v>
      </c>
      <c r="I78" s="2">
        <v>1.2</v>
      </c>
      <c r="J78" s="8">
        <f t="shared" si="25"/>
        <v>0.87579617834394907</v>
      </c>
      <c r="K78" s="2">
        <v>0.79200000000000004</v>
      </c>
      <c r="L78" s="2">
        <v>5.6000000000000001E-2</v>
      </c>
      <c r="M78" s="3">
        <v>2.65</v>
      </c>
      <c r="N78" s="21">
        <f t="shared" si="21"/>
        <v>2.2975529150000005E-4</v>
      </c>
      <c r="O78" s="21">
        <f t="shared" si="22"/>
        <v>31881.746671327473</v>
      </c>
      <c r="P78" s="19">
        <v>7.3250000000000002</v>
      </c>
      <c r="Q78" s="15"/>
      <c r="R78" s="15"/>
      <c r="T78" s="5">
        <v>0</v>
      </c>
      <c r="U78" t="s">
        <v>122</v>
      </c>
      <c r="V78" s="6">
        <f t="shared" si="23"/>
        <v>0</v>
      </c>
      <c r="AA78" s="8">
        <f t="shared" si="26"/>
        <v>3447.145851698479</v>
      </c>
      <c r="AB78" s="8">
        <f t="shared" si="24"/>
        <v>0.33048912390337704</v>
      </c>
      <c r="AC78">
        <v>0.7</v>
      </c>
    </row>
    <row r="79" spans="1:29">
      <c r="A79" t="s">
        <v>27</v>
      </c>
      <c r="B79" s="13">
        <v>5</v>
      </c>
      <c r="C79" s="22" t="s">
        <v>69</v>
      </c>
      <c r="D79" s="22" t="s">
        <v>31</v>
      </c>
      <c r="E79" t="s">
        <v>20</v>
      </c>
      <c r="F79" s="14">
        <v>90</v>
      </c>
      <c r="G79" s="5">
        <v>56.428571428571431</v>
      </c>
      <c r="H79" s="7">
        <f t="shared" si="20"/>
        <v>56.428571428571431</v>
      </c>
      <c r="I79" s="2">
        <v>1.2</v>
      </c>
      <c r="J79" s="8">
        <f t="shared" si="25"/>
        <v>0.87579617834394907</v>
      </c>
      <c r="K79" s="2">
        <v>0.79200000000000004</v>
      </c>
      <c r="L79" s="2">
        <v>5.6000000000000001E-2</v>
      </c>
      <c r="M79" s="3">
        <v>2.65</v>
      </c>
      <c r="N79" s="21">
        <f t="shared" si="21"/>
        <v>2.2975529150000005E-4</v>
      </c>
      <c r="O79" s="21">
        <f t="shared" si="22"/>
        <v>33944.81123408641</v>
      </c>
      <c r="P79" s="19">
        <v>7.7990000000000004</v>
      </c>
      <c r="Q79" s="15"/>
      <c r="R79" s="15"/>
      <c r="T79" s="5">
        <v>0</v>
      </c>
      <c r="U79" t="s">
        <v>122</v>
      </c>
      <c r="V79" s="6">
        <f t="shared" si="23"/>
        <v>0</v>
      </c>
      <c r="AA79" s="8">
        <f t="shared" si="26"/>
        <v>3447.145851698479</v>
      </c>
      <c r="AB79" s="8">
        <f t="shared" si="24"/>
        <v>0.33048912390337704</v>
      </c>
      <c r="AC79">
        <v>0.7</v>
      </c>
    </row>
    <row r="80" spans="1:29">
      <c r="A80" t="s">
        <v>27</v>
      </c>
      <c r="B80" s="13">
        <v>5</v>
      </c>
      <c r="C80" s="22" t="s">
        <v>70</v>
      </c>
      <c r="D80" s="22" t="s">
        <v>31</v>
      </c>
      <c r="E80" t="s">
        <v>20</v>
      </c>
      <c r="F80" s="14">
        <v>90</v>
      </c>
      <c r="G80" s="5">
        <v>28.571428571428573</v>
      </c>
      <c r="H80" s="7">
        <f t="shared" si="20"/>
        <v>28.571428571428573</v>
      </c>
      <c r="I80" s="2">
        <v>1.2</v>
      </c>
      <c r="J80" s="8">
        <f>K80/(4/3*3.14*(I80/2)^3)</f>
        <v>0.87579617834394907</v>
      </c>
      <c r="K80" s="2">
        <v>0.79200000000000004</v>
      </c>
      <c r="L80" s="2">
        <v>5.6000000000000001E-2</v>
      </c>
      <c r="M80" s="3">
        <v>2.65</v>
      </c>
      <c r="N80" s="21">
        <f t="shared" si="21"/>
        <v>2.2975529150000005E-4</v>
      </c>
      <c r="O80" s="21">
        <f t="shared" si="22"/>
        <v>7116.2670044532997</v>
      </c>
      <c r="P80" s="19">
        <v>1.635</v>
      </c>
      <c r="Q80" s="15"/>
      <c r="R80" s="15"/>
      <c r="T80" s="5">
        <v>0</v>
      </c>
      <c r="U80" t="s">
        <v>122</v>
      </c>
      <c r="V80" s="6">
        <f t="shared" si="23"/>
        <v>0</v>
      </c>
      <c r="AA80" s="8">
        <f t="shared" si="26"/>
        <v>3447.145851698479</v>
      </c>
      <c r="AB80" s="8">
        <f t="shared" si="24"/>
        <v>0.33048912390337704</v>
      </c>
      <c r="AC80">
        <v>0.7</v>
      </c>
    </row>
    <row r="81" spans="1:29">
      <c r="A81" t="s">
        <v>27</v>
      </c>
      <c r="B81" s="13">
        <v>5</v>
      </c>
      <c r="C81" s="22" t="s">
        <v>71</v>
      </c>
      <c r="D81" s="22" t="s">
        <v>31</v>
      </c>
      <c r="E81" t="s">
        <v>20</v>
      </c>
      <c r="F81" s="14">
        <v>90</v>
      </c>
      <c r="G81" s="5">
        <v>37.857142857142854</v>
      </c>
      <c r="H81" s="7">
        <f t="shared" si="20"/>
        <v>37.857142857142854</v>
      </c>
      <c r="I81" s="2">
        <v>1.2</v>
      </c>
      <c r="J81" s="8">
        <f t="shared" si="25"/>
        <v>0.87579617834394907</v>
      </c>
      <c r="K81" s="2">
        <v>0.79200000000000004</v>
      </c>
      <c r="L81" s="2">
        <v>5.6000000000000001E-2</v>
      </c>
      <c r="M81" s="3">
        <v>2.65</v>
      </c>
      <c r="N81" s="21">
        <f t="shared" si="21"/>
        <v>2.2975529150000005E-4</v>
      </c>
      <c r="O81" s="21">
        <f t="shared" si="22"/>
        <v>40142.709836130147</v>
      </c>
      <c r="P81" s="19">
        <v>9.2230000000000008</v>
      </c>
      <c r="Q81" s="15"/>
      <c r="R81" s="15"/>
      <c r="T81" s="5">
        <v>0</v>
      </c>
      <c r="U81" t="s">
        <v>122</v>
      </c>
      <c r="V81" s="6">
        <f t="shared" si="23"/>
        <v>0</v>
      </c>
      <c r="AA81" s="8">
        <f t="shared" si="26"/>
        <v>3447.145851698479</v>
      </c>
      <c r="AB81" s="8">
        <f t="shared" si="24"/>
        <v>0.33048912390337704</v>
      </c>
      <c r="AC81">
        <v>0.7</v>
      </c>
    </row>
    <row r="82" spans="1:29">
      <c r="A82" t="s">
        <v>27</v>
      </c>
      <c r="B82" s="13">
        <v>5</v>
      </c>
      <c r="C82" s="22" t="s">
        <v>72</v>
      </c>
      <c r="D82" s="22" t="s">
        <v>31</v>
      </c>
      <c r="E82" t="s">
        <v>20</v>
      </c>
      <c r="F82" s="14">
        <v>90</v>
      </c>
      <c r="G82" s="5">
        <v>40</v>
      </c>
      <c r="H82" s="7">
        <f t="shared" si="20"/>
        <v>40</v>
      </c>
      <c r="I82" s="2">
        <v>1.2</v>
      </c>
      <c r="J82" s="8">
        <f t="shared" si="25"/>
        <v>0.87579617834394907</v>
      </c>
      <c r="K82" s="2">
        <v>0.79200000000000004</v>
      </c>
      <c r="L82" s="2">
        <v>5.6000000000000001E-2</v>
      </c>
      <c r="M82" s="3">
        <v>2.65</v>
      </c>
      <c r="N82" s="21">
        <f t="shared" si="21"/>
        <v>2.2975529150000005E-4</v>
      </c>
      <c r="O82" s="21">
        <f t="shared" si="22"/>
        <v>40221.05406003238</v>
      </c>
      <c r="P82" s="19">
        <v>9.2409999999999997</v>
      </c>
      <c r="Q82" s="15"/>
      <c r="R82" s="15"/>
      <c r="T82" s="5">
        <v>0</v>
      </c>
      <c r="U82" t="s">
        <v>122</v>
      </c>
      <c r="V82" s="6">
        <f t="shared" si="23"/>
        <v>0</v>
      </c>
      <c r="AA82" s="8">
        <f t="shared" si="26"/>
        <v>3447.145851698479</v>
      </c>
      <c r="AB82" s="8">
        <f t="shared" si="24"/>
        <v>0.33048912390337704</v>
      </c>
      <c r="AC82">
        <v>0.7</v>
      </c>
    </row>
    <row r="83" spans="1:29">
      <c r="A83" t="s">
        <v>27</v>
      </c>
      <c r="B83" s="13">
        <v>5</v>
      </c>
      <c r="C83" s="22" t="s">
        <v>73</v>
      </c>
      <c r="D83" s="22" t="s">
        <v>31</v>
      </c>
      <c r="E83" t="s">
        <v>20</v>
      </c>
      <c r="F83" s="14">
        <v>90</v>
      </c>
      <c r="G83" s="5">
        <v>30.18465909090909</v>
      </c>
      <c r="H83" s="7">
        <f t="shared" si="20"/>
        <v>30.18465909090909</v>
      </c>
      <c r="I83" s="2">
        <v>1.2</v>
      </c>
      <c r="J83" s="8">
        <f t="shared" si="25"/>
        <v>0.87579617834394907</v>
      </c>
      <c r="K83" s="2">
        <v>0.79200000000000004</v>
      </c>
      <c r="L83" s="2">
        <v>5.6000000000000001E-2</v>
      </c>
      <c r="M83" s="3">
        <v>2.65</v>
      </c>
      <c r="N83" s="21">
        <f t="shared" si="21"/>
        <v>2.2975529150000005E-4</v>
      </c>
      <c r="O83" s="21">
        <f t="shared" si="22"/>
        <v>36508.408338442983</v>
      </c>
      <c r="P83" s="19">
        <v>8.3879999999999999</v>
      </c>
      <c r="Q83" s="15"/>
      <c r="R83" s="15"/>
      <c r="T83" s="5">
        <v>0</v>
      </c>
      <c r="U83" t="s">
        <v>122</v>
      </c>
      <c r="V83" s="6">
        <f t="shared" si="23"/>
        <v>0</v>
      </c>
      <c r="AA83" s="8">
        <f t="shared" si="26"/>
        <v>3447.145851698479</v>
      </c>
      <c r="AB83" s="8">
        <f t="shared" si="24"/>
        <v>0.33048912390337704</v>
      </c>
      <c r="AC83">
        <v>0.7</v>
      </c>
    </row>
    <row r="84" spans="1:29">
      <c r="A84" t="s">
        <v>27</v>
      </c>
      <c r="B84" s="13">
        <v>5</v>
      </c>
      <c r="C84" s="22" t="s">
        <v>74</v>
      </c>
      <c r="D84" s="22" t="s">
        <v>31</v>
      </c>
      <c r="E84" t="s">
        <v>20</v>
      </c>
      <c r="F84" s="14">
        <v>90</v>
      </c>
      <c r="G84" s="5">
        <v>30.539772727272727</v>
      </c>
      <c r="H84" s="7">
        <f t="shared" si="20"/>
        <v>30.539772727272727</v>
      </c>
      <c r="I84" s="2">
        <v>1.2</v>
      </c>
      <c r="J84" s="8">
        <f t="shared" si="25"/>
        <v>0.87579617834394907</v>
      </c>
      <c r="K84" s="2">
        <v>0.79200000000000004</v>
      </c>
      <c r="L84" s="2">
        <v>5.6000000000000001E-2</v>
      </c>
      <c r="M84" s="3">
        <v>2.65</v>
      </c>
      <c r="N84" s="21">
        <f t="shared" si="21"/>
        <v>2.2975529150000005E-4</v>
      </c>
      <c r="O84" s="21">
        <f t="shared" si="22"/>
        <v>32508.50046254538</v>
      </c>
      <c r="P84" s="19">
        <v>7.4690000000000003</v>
      </c>
      <c r="Q84" s="15"/>
      <c r="R84" s="15"/>
      <c r="T84" s="5">
        <v>0</v>
      </c>
      <c r="U84" t="s">
        <v>122</v>
      </c>
      <c r="V84" s="6">
        <f t="shared" si="23"/>
        <v>0</v>
      </c>
      <c r="AA84" s="8">
        <f t="shared" si="26"/>
        <v>3447.145851698479</v>
      </c>
      <c r="AB84" s="8">
        <f t="shared" si="24"/>
        <v>0.33048912390337704</v>
      </c>
      <c r="AC84">
        <v>0.7</v>
      </c>
    </row>
    <row r="85" spans="1:29">
      <c r="A85" t="s">
        <v>27</v>
      </c>
      <c r="B85" s="13">
        <v>5</v>
      </c>
      <c r="C85" s="22" t="s">
        <v>75</v>
      </c>
      <c r="D85" s="22" t="s">
        <v>31</v>
      </c>
      <c r="E85" t="s">
        <v>20</v>
      </c>
      <c r="F85" s="14">
        <v>90</v>
      </c>
      <c r="G85" s="5">
        <v>23.792613636363637</v>
      </c>
      <c r="H85" s="7">
        <f t="shared" si="20"/>
        <v>23.792613636363637</v>
      </c>
      <c r="I85" s="2">
        <v>1.2</v>
      </c>
      <c r="J85" s="8">
        <f t="shared" si="25"/>
        <v>0.87579617834394907</v>
      </c>
      <c r="K85" s="2">
        <v>0.79200000000000004</v>
      </c>
      <c r="L85" s="2">
        <v>5.6000000000000001E-2</v>
      </c>
      <c r="M85" s="3">
        <v>2.65</v>
      </c>
      <c r="N85" s="21">
        <f t="shared" si="21"/>
        <v>2.2975529150000005E-4</v>
      </c>
      <c r="O85" s="21">
        <f t="shared" si="22"/>
        <v>20778.629161626945</v>
      </c>
      <c r="P85" s="19">
        <v>4.774</v>
      </c>
      <c r="Q85" s="15"/>
      <c r="R85" s="15"/>
      <c r="T85" s="5">
        <v>0</v>
      </c>
      <c r="U85" t="s">
        <v>122</v>
      </c>
      <c r="V85" s="6">
        <f t="shared" si="23"/>
        <v>0</v>
      </c>
      <c r="AA85" s="8">
        <f t="shared" si="26"/>
        <v>3447.145851698479</v>
      </c>
      <c r="AB85" s="8">
        <f t="shared" si="24"/>
        <v>0.33048912390337704</v>
      </c>
      <c r="AC85">
        <v>0.7</v>
      </c>
    </row>
    <row r="86" spans="1:29">
      <c r="A86" t="s">
        <v>27</v>
      </c>
      <c r="B86" s="13">
        <v>5</v>
      </c>
      <c r="C86" s="22" t="s">
        <v>76</v>
      </c>
      <c r="D86" s="22" t="s">
        <v>31</v>
      </c>
      <c r="E86" t="s">
        <v>20</v>
      </c>
      <c r="F86" s="14">
        <v>90</v>
      </c>
      <c r="G86" s="5">
        <v>19.886363636363637</v>
      </c>
      <c r="H86" s="7">
        <f t="shared" si="20"/>
        <v>19.886363636363637</v>
      </c>
      <c r="I86" s="2">
        <v>1.2</v>
      </c>
      <c r="J86" s="8">
        <f t="shared" si="25"/>
        <v>0.87579617834394907</v>
      </c>
      <c r="K86" s="2">
        <v>0.79200000000000004</v>
      </c>
      <c r="L86" s="2">
        <v>5.6000000000000001E-2</v>
      </c>
      <c r="M86" s="3">
        <v>2.65</v>
      </c>
      <c r="N86" s="21">
        <f t="shared" si="21"/>
        <v>2.2975529150000005E-4</v>
      </c>
      <c r="O86" s="21">
        <f t="shared" si="22"/>
        <v>15877.762710853602</v>
      </c>
      <c r="P86" s="19">
        <v>3.6480000000000001</v>
      </c>
      <c r="Q86" s="15"/>
      <c r="R86" s="15"/>
      <c r="T86" s="5">
        <v>0</v>
      </c>
      <c r="U86" t="s">
        <v>122</v>
      </c>
      <c r="V86" s="6">
        <f>SIN(RADIANS(F86))*T86</f>
        <v>0</v>
      </c>
      <c r="AA86" s="8">
        <f t="shared" si="26"/>
        <v>3447.145851698479</v>
      </c>
      <c r="AB86" s="8">
        <f t="shared" si="24"/>
        <v>0.33048912390337704</v>
      </c>
      <c r="AC86">
        <v>0.7</v>
      </c>
    </row>
    <row r="87" spans="1:29">
      <c r="A87" t="s">
        <v>27</v>
      </c>
      <c r="B87" s="13">
        <v>5</v>
      </c>
      <c r="C87" s="22" t="s">
        <v>77</v>
      </c>
      <c r="D87" s="22" t="s">
        <v>159</v>
      </c>
      <c r="E87" t="s">
        <v>20</v>
      </c>
      <c r="F87" s="14">
        <v>90</v>
      </c>
      <c r="G87" s="5">
        <v>16.296296296296298</v>
      </c>
      <c r="H87" s="7">
        <f t="shared" si="20"/>
        <v>16.296296296296298</v>
      </c>
      <c r="I87" s="2" t="s">
        <v>122</v>
      </c>
      <c r="J87" s="6" t="s">
        <v>122</v>
      </c>
      <c r="K87" s="2" t="s">
        <v>122</v>
      </c>
      <c r="L87" s="2">
        <v>5.6000000000000001E-2</v>
      </c>
      <c r="M87" s="3">
        <v>2.65</v>
      </c>
      <c r="N87" s="21">
        <f t="shared" si="21"/>
        <v>2.2975529150000005E-4</v>
      </c>
      <c r="O87" s="21">
        <f t="shared" si="22"/>
        <v>15573.090729011563</v>
      </c>
      <c r="P87" s="19">
        <v>3.5779999999999998</v>
      </c>
      <c r="Q87" s="15"/>
      <c r="R87" s="15"/>
      <c r="T87" s="5">
        <v>0</v>
      </c>
      <c r="U87" t="s">
        <v>122</v>
      </c>
      <c r="V87" s="6">
        <f t="shared" si="23"/>
        <v>0</v>
      </c>
      <c r="AA87" s="8" t="s">
        <v>122</v>
      </c>
      <c r="AB87" s="8" t="s">
        <v>122</v>
      </c>
      <c r="AC87">
        <v>0.7</v>
      </c>
    </row>
    <row r="88" spans="1:29">
      <c r="A88" t="s">
        <v>27</v>
      </c>
      <c r="B88" s="13">
        <v>5</v>
      </c>
      <c r="C88" s="22" t="s">
        <v>78</v>
      </c>
      <c r="D88" s="22" t="s">
        <v>159</v>
      </c>
      <c r="E88" t="s">
        <v>20</v>
      </c>
      <c r="F88" s="14">
        <v>90</v>
      </c>
      <c r="G88" s="5">
        <v>63.703703703703702</v>
      </c>
      <c r="H88" s="7">
        <f t="shared" si="20"/>
        <v>63.703703703703702</v>
      </c>
      <c r="I88" s="2" t="s">
        <v>122</v>
      </c>
      <c r="J88" s="6" t="s">
        <v>122</v>
      </c>
      <c r="K88" s="2" t="s">
        <v>122</v>
      </c>
      <c r="L88" s="2">
        <v>5.6000000000000001E-2</v>
      </c>
      <c r="M88" s="3">
        <v>2.65</v>
      </c>
      <c r="N88" s="21">
        <f t="shared" si="21"/>
        <v>2.2975529150000005E-4</v>
      </c>
      <c r="O88" s="21">
        <f t="shared" si="22"/>
        <v>95784.518634253065</v>
      </c>
      <c r="P88" s="19">
        <v>22.007000000000001</v>
      </c>
      <c r="Q88" s="15"/>
      <c r="R88" s="15"/>
      <c r="T88" s="5">
        <v>0</v>
      </c>
      <c r="U88" t="s">
        <v>122</v>
      </c>
      <c r="V88" s="6">
        <f t="shared" si="23"/>
        <v>0</v>
      </c>
      <c r="AA88" s="8" t="s">
        <v>122</v>
      </c>
      <c r="AB88" s="8" t="s">
        <v>122</v>
      </c>
      <c r="AC88">
        <v>0.7</v>
      </c>
    </row>
    <row r="89" spans="1:29">
      <c r="A89" t="s">
        <v>27</v>
      </c>
      <c r="B89" s="13">
        <v>5</v>
      </c>
      <c r="C89" s="22" t="s">
        <v>79</v>
      </c>
      <c r="D89" s="22" t="s">
        <v>159</v>
      </c>
      <c r="E89" t="s">
        <v>20</v>
      </c>
      <c r="F89" s="14">
        <v>90</v>
      </c>
      <c r="G89" s="5">
        <v>64.074074074074076</v>
      </c>
      <c r="H89" s="7">
        <f t="shared" si="20"/>
        <v>64.074074074074076</v>
      </c>
      <c r="I89" s="2" t="s">
        <v>122</v>
      </c>
      <c r="J89" s="6" t="s">
        <v>122</v>
      </c>
      <c r="K89" s="2" t="s">
        <v>122</v>
      </c>
      <c r="L89" s="2">
        <v>5.6000000000000001E-2</v>
      </c>
      <c r="M89" s="3">
        <v>2.65</v>
      </c>
      <c r="N89" s="21">
        <f t="shared" si="21"/>
        <v>2.2975529150000005E-4</v>
      </c>
      <c r="O89" s="21">
        <f t="shared" si="22"/>
        <v>108689.55329370507</v>
      </c>
      <c r="P89" s="19">
        <v>24.972000000000001</v>
      </c>
      <c r="Q89" s="15"/>
      <c r="R89" s="15"/>
      <c r="T89" s="5">
        <v>0</v>
      </c>
      <c r="U89" t="s">
        <v>122</v>
      </c>
      <c r="V89" s="6">
        <f t="shared" si="23"/>
        <v>0</v>
      </c>
      <c r="AA89" s="8" t="s">
        <v>122</v>
      </c>
      <c r="AB89" s="8" t="s">
        <v>122</v>
      </c>
      <c r="AC89">
        <v>0.7</v>
      </c>
    </row>
    <row r="90" spans="1:29">
      <c r="A90" t="s">
        <v>27</v>
      </c>
      <c r="B90" s="13">
        <v>5</v>
      </c>
      <c r="C90" s="22" t="s">
        <v>80</v>
      </c>
      <c r="D90" s="22" t="s">
        <v>159</v>
      </c>
      <c r="E90" t="s">
        <v>20</v>
      </c>
      <c r="F90" s="14">
        <v>90</v>
      </c>
      <c r="G90" s="5">
        <v>55.185185185185183</v>
      </c>
      <c r="H90" s="7">
        <f t="shared" si="20"/>
        <v>55.185185185185183</v>
      </c>
      <c r="I90" s="2" t="s">
        <v>122</v>
      </c>
      <c r="J90" s="6" t="s">
        <v>122</v>
      </c>
      <c r="K90" s="2" t="s">
        <v>122</v>
      </c>
      <c r="L90" s="2">
        <v>5.6000000000000001E-2</v>
      </c>
      <c r="M90" s="3">
        <v>2.65</v>
      </c>
      <c r="N90" s="21">
        <f t="shared" si="21"/>
        <v>2.2975529150000005E-4</v>
      </c>
      <c r="O90" s="21">
        <f t="shared" si="22"/>
        <v>87549.670210751137</v>
      </c>
      <c r="P90" s="19">
        <v>20.114999999999998</v>
      </c>
      <c r="Q90" s="15"/>
      <c r="R90" s="15"/>
      <c r="T90" s="5">
        <v>0</v>
      </c>
      <c r="U90" t="s">
        <v>122</v>
      </c>
      <c r="V90" s="6">
        <f t="shared" si="23"/>
        <v>0</v>
      </c>
      <c r="AA90" s="8" t="s">
        <v>122</v>
      </c>
      <c r="AB90" s="8" t="s">
        <v>122</v>
      </c>
      <c r="AC90">
        <v>0.7</v>
      </c>
    </row>
    <row r="91" spans="1:29">
      <c r="A91" t="s">
        <v>27</v>
      </c>
      <c r="B91" s="13">
        <v>5</v>
      </c>
      <c r="C91" s="22" t="s">
        <v>81</v>
      </c>
      <c r="D91" s="22" t="s">
        <v>159</v>
      </c>
      <c r="E91" t="s">
        <v>20</v>
      </c>
      <c r="F91" s="14">
        <v>90</v>
      </c>
      <c r="G91" s="5">
        <v>10</v>
      </c>
      <c r="H91" s="7">
        <f t="shared" si="20"/>
        <v>10</v>
      </c>
      <c r="I91" s="2" t="s">
        <v>122</v>
      </c>
      <c r="J91" s="6" t="s">
        <v>122</v>
      </c>
      <c r="K91" s="2" t="s">
        <v>122</v>
      </c>
      <c r="L91" s="2">
        <v>5.6000000000000001E-2</v>
      </c>
      <c r="M91" s="3">
        <v>2.65</v>
      </c>
      <c r="N91" s="21">
        <f t="shared" si="21"/>
        <v>2.2975529150000005E-4</v>
      </c>
      <c r="O91" s="21">
        <f t="shared" si="22"/>
        <v>9827.8476428474314</v>
      </c>
      <c r="P91" s="19">
        <v>2.258</v>
      </c>
      <c r="Q91" s="15"/>
      <c r="R91" s="15"/>
      <c r="T91" s="5">
        <v>0</v>
      </c>
      <c r="U91" t="s">
        <v>122</v>
      </c>
      <c r="V91" s="6">
        <f t="shared" si="23"/>
        <v>0</v>
      </c>
      <c r="AA91" s="8" t="s">
        <v>122</v>
      </c>
      <c r="AB91" s="8" t="s">
        <v>122</v>
      </c>
      <c r="AC91">
        <v>0.7</v>
      </c>
    </row>
    <row r="92" spans="1:29">
      <c r="A92" t="s">
        <v>27</v>
      </c>
      <c r="B92" s="13">
        <v>5</v>
      </c>
      <c r="C92" s="22" t="s">
        <v>82</v>
      </c>
      <c r="D92" s="22" t="s">
        <v>32</v>
      </c>
      <c r="E92" t="s">
        <v>20</v>
      </c>
      <c r="F92" s="14">
        <v>90</v>
      </c>
      <c r="G92" s="5">
        <v>9.2592592592592595</v>
      </c>
      <c r="H92" s="7">
        <f t="shared" si="20"/>
        <v>9.2592592592592595</v>
      </c>
      <c r="I92" s="2">
        <v>1.1000000000000001</v>
      </c>
      <c r="J92" s="9">
        <f>K92/(4/3*3.14*(I92/2)^3)</f>
        <v>0.99489393062062403</v>
      </c>
      <c r="K92" s="2">
        <v>0.69299999999999995</v>
      </c>
      <c r="L92" s="2">
        <v>5.6000000000000001E-2</v>
      </c>
      <c r="M92" s="3">
        <v>2.65</v>
      </c>
      <c r="N92" s="21">
        <f t="shared" si="21"/>
        <v>2.2975529150000005E-4</v>
      </c>
      <c r="O92" s="21">
        <f t="shared" si="22"/>
        <v>6715.8409711751929</v>
      </c>
      <c r="P92" s="19">
        <v>1.5429999999999999</v>
      </c>
      <c r="Q92" s="15"/>
      <c r="R92" s="15"/>
      <c r="T92" s="5">
        <v>0</v>
      </c>
      <c r="U92" t="s">
        <v>122</v>
      </c>
      <c r="V92" s="6">
        <f t="shared" si="23"/>
        <v>0</v>
      </c>
      <c r="AA92" s="8">
        <f t="shared" si="26"/>
        <v>3016.2526202361687</v>
      </c>
      <c r="AB92" s="8">
        <f t="shared" si="24"/>
        <v>0.37543167193231097</v>
      </c>
      <c r="AC92">
        <v>0.7</v>
      </c>
    </row>
    <row r="93" spans="1:29">
      <c r="A93" t="s">
        <v>27</v>
      </c>
      <c r="B93" s="13">
        <v>5</v>
      </c>
      <c r="C93" s="22" t="s">
        <v>83</v>
      </c>
      <c r="D93" s="22" t="s">
        <v>32</v>
      </c>
      <c r="E93" t="s">
        <v>20</v>
      </c>
      <c r="F93" s="14">
        <v>90</v>
      </c>
      <c r="G93" s="5">
        <v>18.518518518518519</v>
      </c>
      <c r="H93" s="7">
        <f t="shared" si="20"/>
        <v>18.518518518518519</v>
      </c>
      <c r="I93" s="2">
        <v>1.1000000000000001</v>
      </c>
      <c r="J93" s="9">
        <f t="shared" ref="J93:J127" si="27">K93/(4/3*3.14*(I93/2)^3)</f>
        <v>0.99489393062062403</v>
      </c>
      <c r="K93" s="2">
        <v>0.69299999999999995</v>
      </c>
      <c r="L93" s="2">
        <v>5.6000000000000001E-2</v>
      </c>
      <c r="M93" s="3">
        <v>2.65</v>
      </c>
      <c r="N93" s="21">
        <f t="shared" si="21"/>
        <v>2.2975529150000005E-4</v>
      </c>
      <c r="O93" s="21">
        <f t="shared" si="22"/>
        <v>15973.51676228967</v>
      </c>
      <c r="P93" s="19">
        <v>3.67</v>
      </c>
      <c r="Q93" s="15"/>
      <c r="R93" s="15"/>
      <c r="T93" s="5">
        <v>0</v>
      </c>
      <c r="U93" t="s">
        <v>122</v>
      </c>
      <c r="V93" s="6">
        <f t="shared" si="23"/>
        <v>0</v>
      </c>
      <c r="AA93" s="8">
        <f t="shared" si="26"/>
        <v>3016.2526202361687</v>
      </c>
      <c r="AB93" s="8">
        <f t="shared" si="24"/>
        <v>0.37543167193231097</v>
      </c>
      <c r="AC93">
        <v>0.7</v>
      </c>
    </row>
    <row r="94" spans="1:29">
      <c r="A94" t="s">
        <v>27</v>
      </c>
      <c r="B94" s="13">
        <v>5</v>
      </c>
      <c r="C94" s="22" t="s">
        <v>84</v>
      </c>
      <c r="D94" s="22" t="s">
        <v>32</v>
      </c>
      <c r="E94" t="s">
        <v>20</v>
      </c>
      <c r="F94" s="14">
        <v>90</v>
      </c>
      <c r="G94" s="5">
        <v>63.703703703703702</v>
      </c>
      <c r="H94" s="7">
        <f t="shared" si="20"/>
        <v>63.703703703703702</v>
      </c>
      <c r="I94" s="2">
        <v>1.1000000000000001</v>
      </c>
      <c r="J94" s="9">
        <f t="shared" si="27"/>
        <v>0.99489393062062403</v>
      </c>
      <c r="K94" s="2">
        <v>0.69299999999999995</v>
      </c>
      <c r="L94" s="2">
        <v>5.6000000000000001E-2</v>
      </c>
      <c r="M94" s="3">
        <v>2.65</v>
      </c>
      <c r="N94" s="21">
        <f t="shared" si="21"/>
        <v>2.2975529150000005E-4</v>
      </c>
      <c r="O94" s="21">
        <f t="shared" si="22"/>
        <v>105181.47304563819</v>
      </c>
      <c r="P94" s="19">
        <v>24.166</v>
      </c>
      <c r="Q94" s="15"/>
      <c r="R94" s="15"/>
      <c r="T94" s="5">
        <v>0</v>
      </c>
      <c r="U94" t="s">
        <v>122</v>
      </c>
      <c r="V94" s="6">
        <f t="shared" si="23"/>
        <v>0</v>
      </c>
      <c r="AA94" s="8">
        <f t="shared" si="26"/>
        <v>3016.2526202361687</v>
      </c>
      <c r="AB94" s="8">
        <f t="shared" si="24"/>
        <v>0.37543167193231097</v>
      </c>
      <c r="AC94">
        <v>0.7</v>
      </c>
    </row>
    <row r="95" spans="1:29">
      <c r="A95" t="s">
        <v>27</v>
      </c>
      <c r="B95" s="13">
        <v>5</v>
      </c>
      <c r="C95" s="22" t="s">
        <v>85</v>
      </c>
      <c r="D95" s="22" t="s">
        <v>32</v>
      </c>
      <c r="E95" t="s">
        <v>20</v>
      </c>
      <c r="F95" s="14">
        <v>90</v>
      </c>
      <c r="G95" s="5">
        <v>35.185185185185183</v>
      </c>
      <c r="H95" s="7">
        <f t="shared" si="20"/>
        <v>35.185185185185183</v>
      </c>
      <c r="I95" s="2">
        <v>1.1000000000000001</v>
      </c>
      <c r="J95" s="9">
        <f t="shared" si="27"/>
        <v>0.99489393062062403</v>
      </c>
      <c r="K95" s="2">
        <v>0.69299999999999995</v>
      </c>
      <c r="L95" s="2">
        <v>5.6000000000000001E-2</v>
      </c>
      <c r="M95" s="3">
        <v>2.65</v>
      </c>
      <c r="N95" s="21">
        <f t="shared" si="21"/>
        <v>2.2975529150000005E-4</v>
      </c>
      <c r="O95" s="21">
        <f t="shared" si="22"/>
        <v>57369.734180855616</v>
      </c>
      <c r="P95" s="19">
        <v>13.180999999999999</v>
      </c>
      <c r="Q95" s="15"/>
      <c r="R95" s="15"/>
      <c r="T95" s="5">
        <v>0</v>
      </c>
      <c r="U95" t="s">
        <v>122</v>
      </c>
      <c r="V95" s="6">
        <f t="shared" si="23"/>
        <v>0</v>
      </c>
      <c r="AA95" s="8">
        <f t="shared" si="26"/>
        <v>3016.2526202361687</v>
      </c>
      <c r="AB95" s="8">
        <f t="shared" si="24"/>
        <v>0.37543167193231097</v>
      </c>
      <c r="AC95">
        <v>0.7</v>
      </c>
    </row>
    <row r="96" spans="1:29">
      <c r="A96" t="s">
        <v>27</v>
      </c>
      <c r="B96" s="13">
        <v>5</v>
      </c>
      <c r="C96" s="22" t="s">
        <v>86</v>
      </c>
      <c r="D96" s="22" t="s">
        <v>32</v>
      </c>
      <c r="E96" t="s">
        <v>20</v>
      </c>
      <c r="F96" s="14">
        <v>90</v>
      </c>
      <c r="G96" s="5">
        <v>38.900785153461811</v>
      </c>
      <c r="H96" s="7">
        <f t="shared" si="20"/>
        <v>38.900785153461811</v>
      </c>
      <c r="I96" s="2">
        <v>1.1000000000000001</v>
      </c>
      <c r="J96" s="9">
        <f t="shared" si="27"/>
        <v>0.99489393062062403</v>
      </c>
      <c r="K96" s="2">
        <v>0.69299999999999995</v>
      </c>
      <c r="L96" s="2">
        <v>5.6000000000000001E-2</v>
      </c>
      <c r="M96" s="3">
        <v>2.65</v>
      </c>
      <c r="N96" s="21">
        <f t="shared" si="21"/>
        <v>2.2975529150000005E-4</v>
      </c>
      <c r="O96" s="21">
        <f t="shared" si="22"/>
        <v>60368.57697355796</v>
      </c>
      <c r="P96" s="19">
        <v>13.87</v>
      </c>
      <c r="Q96" s="15"/>
      <c r="R96" s="15"/>
      <c r="T96" s="5">
        <v>0</v>
      </c>
      <c r="U96" t="s">
        <v>122</v>
      </c>
      <c r="V96" s="6">
        <f t="shared" si="23"/>
        <v>0</v>
      </c>
      <c r="AA96" s="8">
        <f t="shared" si="26"/>
        <v>3016.2526202361687</v>
      </c>
      <c r="AB96" s="8">
        <f t="shared" si="24"/>
        <v>0.37543167193231097</v>
      </c>
      <c r="AC96">
        <v>0.7</v>
      </c>
    </row>
    <row r="97" spans="1:29">
      <c r="A97" t="s">
        <v>27</v>
      </c>
      <c r="B97" s="13">
        <v>5</v>
      </c>
      <c r="C97" s="22" t="s">
        <v>87</v>
      </c>
      <c r="D97" s="22" t="s">
        <v>32</v>
      </c>
      <c r="E97" t="s">
        <v>20</v>
      </c>
      <c r="F97" s="14">
        <v>90</v>
      </c>
      <c r="G97" s="5">
        <v>48.214285714285715</v>
      </c>
      <c r="H97" s="7">
        <f t="shared" si="20"/>
        <v>48.214285714285715</v>
      </c>
      <c r="I97" s="2">
        <v>1.1000000000000001</v>
      </c>
      <c r="J97" s="9">
        <f t="shared" si="27"/>
        <v>0.99489393062062403</v>
      </c>
      <c r="K97" s="2">
        <v>0.69299999999999995</v>
      </c>
      <c r="L97" s="2">
        <v>5.6000000000000001E-2</v>
      </c>
      <c r="M97" s="3">
        <v>2.65</v>
      </c>
      <c r="N97" s="21">
        <f t="shared" si="21"/>
        <v>2.2975529150000005E-4</v>
      </c>
      <c r="O97" s="21">
        <f t="shared" si="22"/>
        <v>71641.440301713345</v>
      </c>
      <c r="P97" s="19">
        <v>16.46</v>
      </c>
      <c r="Q97" s="15"/>
      <c r="R97" s="15"/>
      <c r="T97" s="5">
        <v>0</v>
      </c>
      <c r="U97" t="s">
        <v>122</v>
      </c>
      <c r="V97" s="6">
        <f>SIN(RADIANS(F97))*T97</f>
        <v>0</v>
      </c>
      <c r="AA97" s="8">
        <f t="shared" si="26"/>
        <v>3016.2526202361687</v>
      </c>
      <c r="AB97" s="8">
        <f t="shared" si="24"/>
        <v>0.37543167193231097</v>
      </c>
      <c r="AC97">
        <v>0.7</v>
      </c>
    </row>
    <row r="98" spans="1:29">
      <c r="A98" t="s">
        <v>27</v>
      </c>
      <c r="B98" s="13">
        <v>5</v>
      </c>
      <c r="C98" s="22" t="s">
        <v>88</v>
      </c>
      <c r="D98" s="22" t="s">
        <v>32</v>
      </c>
      <c r="E98" t="s">
        <v>20</v>
      </c>
      <c r="F98" s="14">
        <v>90</v>
      </c>
      <c r="G98" s="5">
        <v>16.785714285714285</v>
      </c>
      <c r="H98" s="7">
        <f t="shared" si="20"/>
        <v>16.785714285714285</v>
      </c>
      <c r="I98" s="2">
        <v>1.1000000000000001</v>
      </c>
      <c r="J98" s="9">
        <f t="shared" si="27"/>
        <v>0.99489393062062403</v>
      </c>
      <c r="K98" s="2">
        <v>0.69299999999999995</v>
      </c>
      <c r="L98" s="2">
        <v>5.6000000000000001E-2</v>
      </c>
      <c r="M98" s="3">
        <v>2.65</v>
      </c>
      <c r="N98" s="21">
        <f t="shared" si="21"/>
        <v>2.2975529150000005E-4</v>
      </c>
      <c r="O98" s="21">
        <f t="shared" si="22"/>
        <v>12478.493884873156</v>
      </c>
      <c r="P98" s="19">
        <v>2.867</v>
      </c>
      <c r="Q98" s="15"/>
      <c r="R98" s="15"/>
      <c r="T98" s="5">
        <v>0</v>
      </c>
      <c r="U98" t="s">
        <v>122</v>
      </c>
      <c r="V98" s="6">
        <f t="shared" si="23"/>
        <v>0</v>
      </c>
      <c r="AA98" s="8">
        <f t="shared" si="26"/>
        <v>3016.2526202361687</v>
      </c>
      <c r="AB98" s="8">
        <f t="shared" si="24"/>
        <v>0.37543167193231097</v>
      </c>
      <c r="AC98">
        <v>0.7</v>
      </c>
    </row>
    <row r="99" spans="1:29">
      <c r="A99" t="s">
        <v>27</v>
      </c>
      <c r="B99" s="13">
        <v>5</v>
      </c>
      <c r="C99" s="22" t="s">
        <v>89</v>
      </c>
      <c r="D99" s="22" t="s">
        <v>32</v>
      </c>
      <c r="E99" t="s">
        <v>20</v>
      </c>
      <c r="F99" s="14">
        <v>90</v>
      </c>
      <c r="G99" s="5">
        <v>36.428571428571431</v>
      </c>
      <c r="H99" s="7">
        <f t="shared" si="20"/>
        <v>36.428571428571431</v>
      </c>
      <c r="I99" s="2">
        <v>1.1000000000000001</v>
      </c>
      <c r="J99" s="9">
        <f t="shared" si="27"/>
        <v>0.99489393062062403</v>
      </c>
      <c r="K99" s="2">
        <v>0.69299999999999995</v>
      </c>
      <c r="L99" s="2">
        <v>5.6000000000000001E-2</v>
      </c>
      <c r="M99" s="3">
        <v>2.65</v>
      </c>
      <c r="N99" s="21">
        <f t="shared" si="21"/>
        <v>2.2975529150000005E-4</v>
      </c>
      <c r="O99" s="21">
        <f t="shared" si="22"/>
        <v>50157.713124966249</v>
      </c>
      <c r="P99" s="19">
        <v>11.523999999999999</v>
      </c>
      <c r="Q99" s="15"/>
      <c r="R99" s="15"/>
      <c r="T99" s="5">
        <v>0</v>
      </c>
      <c r="U99" t="s">
        <v>122</v>
      </c>
      <c r="V99" s="6">
        <f t="shared" si="23"/>
        <v>0</v>
      </c>
      <c r="AA99" s="8">
        <f t="shared" si="26"/>
        <v>3016.2526202361687</v>
      </c>
      <c r="AB99" s="8">
        <f t="shared" si="24"/>
        <v>0.37543167193231097</v>
      </c>
      <c r="AC99">
        <v>0.7</v>
      </c>
    </row>
    <row r="100" spans="1:29">
      <c r="A100" t="s">
        <v>27</v>
      </c>
      <c r="B100" s="13">
        <v>5</v>
      </c>
      <c r="C100" s="22" t="s">
        <v>90</v>
      </c>
      <c r="D100" s="22" t="s">
        <v>32</v>
      </c>
      <c r="E100" t="s">
        <v>20</v>
      </c>
      <c r="F100" s="14">
        <v>90</v>
      </c>
      <c r="G100" s="5">
        <v>5.3571428571428568</v>
      </c>
      <c r="H100" s="7">
        <f t="shared" si="20"/>
        <v>5.3571428571428568</v>
      </c>
      <c r="I100" s="2">
        <v>1.1000000000000001</v>
      </c>
      <c r="J100" s="9">
        <f t="shared" si="27"/>
        <v>0.99489393062062403</v>
      </c>
      <c r="K100" s="2">
        <v>0.69299999999999995</v>
      </c>
      <c r="L100" s="2">
        <v>5.6000000000000001E-2</v>
      </c>
      <c r="M100" s="3">
        <v>2.65</v>
      </c>
      <c r="N100" s="21">
        <f t="shared" si="21"/>
        <v>2.2975529150000005E-4</v>
      </c>
      <c r="O100" s="21">
        <f t="shared" si="22"/>
        <v>1301.384608153845</v>
      </c>
      <c r="P100" s="19">
        <v>0.29899999999999999</v>
      </c>
      <c r="Q100" s="15"/>
      <c r="R100" s="15"/>
      <c r="T100" s="5">
        <v>0</v>
      </c>
      <c r="U100" t="s">
        <v>122</v>
      </c>
      <c r="V100" s="6">
        <f t="shared" si="23"/>
        <v>0</v>
      </c>
      <c r="AA100" s="8">
        <f t="shared" si="26"/>
        <v>3016.2526202361687</v>
      </c>
      <c r="AB100" s="8">
        <f t="shared" si="24"/>
        <v>0.37543167193231097</v>
      </c>
      <c r="AC100">
        <v>0.7</v>
      </c>
    </row>
    <row r="101" spans="1:29">
      <c r="A101" t="s">
        <v>27</v>
      </c>
      <c r="B101" s="13">
        <v>5</v>
      </c>
      <c r="C101" s="22" t="s">
        <v>91</v>
      </c>
      <c r="D101" s="22" t="s">
        <v>32</v>
      </c>
      <c r="E101" t="s">
        <v>20</v>
      </c>
      <c r="F101" s="14">
        <v>90</v>
      </c>
      <c r="G101" s="5">
        <v>21.785714285714285</v>
      </c>
      <c r="H101" s="7">
        <f t="shared" si="20"/>
        <v>21.785714285714285</v>
      </c>
      <c r="I101" s="2">
        <v>1.1000000000000001</v>
      </c>
      <c r="J101" s="9">
        <f t="shared" si="27"/>
        <v>0.99489393062062403</v>
      </c>
      <c r="K101" s="2">
        <v>0.69299999999999995</v>
      </c>
      <c r="L101" s="2">
        <v>5.6000000000000001E-2</v>
      </c>
      <c r="M101" s="3">
        <v>2.65</v>
      </c>
      <c r="N101" s="21">
        <f t="shared" si="21"/>
        <v>2.2975529150000005E-4</v>
      </c>
      <c r="O101" s="21">
        <f t="shared" si="22"/>
        <v>16313.008399199369</v>
      </c>
      <c r="P101" s="19">
        <v>3.7480000000000002</v>
      </c>
      <c r="Q101" s="15"/>
      <c r="R101" s="15"/>
      <c r="T101" s="5">
        <v>0</v>
      </c>
      <c r="U101" t="s">
        <v>122</v>
      </c>
      <c r="V101" s="6">
        <f t="shared" si="23"/>
        <v>0</v>
      </c>
      <c r="AA101" s="8">
        <f t="shared" si="26"/>
        <v>3016.2526202361687</v>
      </c>
      <c r="AB101" s="8">
        <f t="shared" si="24"/>
        <v>0.37543167193231097</v>
      </c>
      <c r="AC101">
        <v>0.7</v>
      </c>
    </row>
    <row r="102" spans="1:29">
      <c r="A102" t="s">
        <v>27</v>
      </c>
      <c r="B102" s="13">
        <v>5</v>
      </c>
      <c r="C102" s="22" t="s">
        <v>92</v>
      </c>
      <c r="D102" s="22" t="s">
        <v>32</v>
      </c>
      <c r="E102" t="s">
        <v>20</v>
      </c>
      <c r="F102" s="14">
        <v>90</v>
      </c>
      <c r="G102" s="5">
        <v>10</v>
      </c>
      <c r="H102" s="7">
        <f t="shared" si="20"/>
        <v>10</v>
      </c>
      <c r="I102" s="2">
        <v>1.1000000000000001</v>
      </c>
      <c r="J102" s="9">
        <f t="shared" si="27"/>
        <v>0.99489393062062403</v>
      </c>
      <c r="K102" s="2">
        <v>0.69299999999999995</v>
      </c>
      <c r="L102" s="2">
        <v>5.6000000000000001E-2</v>
      </c>
      <c r="M102" s="3">
        <v>2.65</v>
      </c>
      <c r="N102" s="21">
        <f t="shared" si="21"/>
        <v>2.2975529150000005E-4</v>
      </c>
      <c r="O102" s="21">
        <f t="shared" si="22"/>
        <v>4117.4242117509611</v>
      </c>
      <c r="P102" s="19">
        <v>0.94599999999999995</v>
      </c>
      <c r="Q102" s="15"/>
      <c r="R102" s="15"/>
      <c r="T102" s="5">
        <v>0</v>
      </c>
      <c r="U102" t="s">
        <v>122</v>
      </c>
      <c r="V102" s="6">
        <f t="shared" si="23"/>
        <v>0</v>
      </c>
      <c r="AA102" s="8">
        <f t="shared" si="26"/>
        <v>3016.2526202361687</v>
      </c>
      <c r="AB102" s="8">
        <f t="shared" si="24"/>
        <v>0.37543167193231097</v>
      </c>
      <c r="AC102">
        <v>0.7</v>
      </c>
    </row>
    <row r="103" spans="1:29">
      <c r="A103" t="s">
        <v>27</v>
      </c>
      <c r="B103" s="13">
        <v>5</v>
      </c>
      <c r="C103" s="22" t="s">
        <v>93</v>
      </c>
      <c r="D103" s="22" t="s">
        <v>32</v>
      </c>
      <c r="E103" t="s">
        <v>20</v>
      </c>
      <c r="F103" s="14">
        <v>90</v>
      </c>
      <c r="G103" s="5">
        <v>46.428571428571431</v>
      </c>
      <c r="H103" s="7">
        <f t="shared" si="20"/>
        <v>46.428571428571431</v>
      </c>
      <c r="I103" s="2">
        <v>1.1000000000000001</v>
      </c>
      <c r="J103" s="9">
        <f>K103/(4/3*3.14*(I103/2)^3)</f>
        <v>0.99489393062062403</v>
      </c>
      <c r="K103" s="2">
        <v>0.69299999999999995</v>
      </c>
      <c r="L103" s="2">
        <v>5.6000000000000001E-2</v>
      </c>
      <c r="M103" s="3">
        <v>2.65</v>
      </c>
      <c r="N103" s="21">
        <f t="shared" si="21"/>
        <v>2.2975529150000005E-4</v>
      </c>
      <c r="O103" s="21">
        <f t="shared" si="22"/>
        <v>98043.443756767592</v>
      </c>
      <c r="P103" s="19">
        <v>22.526</v>
      </c>
      <c r="Q103" s="15"/>
      <c r="R103" s="15"/>
      <c r="T103" s="5">
        <v>0</v>
      </c>
      <c r="U103" t="s">
        <v>122</v>
      </c>
      <c r="V103" s="6">
        <f t="shared" si="23"/>
        <v>0</v>
      </c>
      <c r="AA103" s="8">
        <f t="shared" si="26"/>
        <v>3016.2526202361687</v>
      </c>
      <c r="AB103" s="8">
        <f t="shared" si="24"/>
        <v>0.37543167193231097</v>
      </c>
      <c r="AC103">
        <v>0.7</v>
      </c>
    </row>
    <row r="104" spans="1:29">
      <c r="A104" t="s">
        <v>27</v>
      </c>
      <c r="B104" s="13">
        <v>5</v>
      </c>
      <c r="C104" s="22" t="s">
        <v>94</v>
      </c>
      <c r="D104" s="22" t="s">
        <v>33</v>
      </c>
      <c r="E104" t="s">
        <v>20</v>
      </c>
      <c r="F104" s="14">
        <v>80</v>
      </c>
      <c r="G104" s="5">
        <v>20.348837209302328</v>
      </c>
      <c r="H104" s="7">
        <f t="shared" si="20"/>
        <v>20.039692648504236</v>
      </c>
      <c r="I104" s="2">
        <v>1.1000000000000001</v>
      </c>
      <c r="J104" s="8">
        <f t="shared" si="27"/>
        <v>1.2461297716864383</v>
      </c>
      <c r="K104" s="2">
        <v>0.86799999999999999</v>
      </c>
      <c r="L104" s="2">
        <v>5.6000000000000001E-2</v>
      </c>
      <c r="M104" s="3">
        <v>2.65</v>
      </c>
      <c r="N104" s="21">
        <f t="shared" si="21"/>
        <v>2.2975529150000005E-4</v>
      </c>
      <c r="O104" s="21">
        <f t="shared" si="22"/>
        <v>30876.329131248753</v>
      </c>
      <c r="P104" s="19">
        <v>7.0940000000000003</v>
      </c>
      <c r="Q104" s="15"/>
      <c r="R104" s="15"/>
      <c r="T104" s="5">
        <v>0</v>
      </c>
      <c r="U104" t="s">
        <v>122</v>
      </c>
      <c r="V104" s="6">
        <f t="shared" si="23"/>
        <v>0</v>
      </c>
      <c r="AA104" s="8">
        <f t="shared" si="26"/>
        <v>3777.9325748412625</v>
      </c>
      <c r="AB104" s="8">
        <f t="shared" si="24"/>
        <v>0.47023764969299564</v>
      </c>
      <c r="AC104">
        <v>0.7</v>
      </c>
    </row>
    <row r="105" spans="1:29">
      <c r="A105" t="s">
        <v>27</v>
      </c>
      <c r="B105" s="13">
        <v>5</v>
      </c>
      <c r="C105" s="22" t="s">
        <v>95</v>
      </c>
      <c r="D105" s="22" t="s">
        <v>33</v>
      </c>
      <c r="E105" t="s">
        <v>20</v>
      </c>
      <c r="F105" s="14">
        <v>80</v>
      </c>
      <c r="G105" s="5">
        <v>9.9667774086378742</v>
      </c>
      <c r="H105" s="7">
        <f t="shared" si="20"/>
        <v>9.8153596645735028</v>
      </c>
      <c r="I105" s="2">
        <v>1.1000000000000001</v>
      </c>
      <c r="J105" s="8">
        <f t="shared" si="27"/>
        <v>1.2461297716864383</v>
      </c>
      <c r="K105" s="2">
        <v>0.86799999999999999</v>
      </c>
      <c r="L105" s="2">
        <v>5.6000000000000001E-2</v>
      </c>
      <c r="M105" s="3">
        <v>2.65</v>
      </c>
      <c r="N105" s="21">
        <f t="shared" si="21"/>
        <v>2.2975529150000005E-4</v>
      </c>
      <c r="O105" s="21">
        <f t="shared" si="22"/>
        <v>6776.7753675436006</v>
      </c>
      <c r="P105" s="20">
        <v>1.5569999999999999</v>
      </c>
      <c r="Q105" s="15"/>
      <c r="R105" s="15"/>
      <c r="T105" s="5">
        <v>0</v>
      </c>
      <c r="U105" t="s">
        <v>122</v>
      </c>
      <c r="V105" s="6">
        <f t="shared" si="23"/>
        <v>0</v>
      </c>
      <c r="AA105" s="8">
        <f t="shared" si="26"/>
        <v>3777.9325748412625</v>
      </c>
      <c r="AB105" s="8">
        <f t="shared" si="24"/>
        <v>0.47023764969299564</v>
      </c>
      <c r="AC105">
        <v>0.7</v>
      </c>
    </row>
    <row r="106" spans="1:29">
      <c r="A106" t="s">
        <v>27</v>
      </c>
      <c r="B106" s="13">
        <v>5</v>
      </c>
      <c r="C106" s="22" t="s">
        <v>96</v>
      </c>
      <c r="D106" s="22" t="s">
        <v>33</v>
      </c>
      <c r="E106" t="s">
        <v>20</v>
      </c>
      <c r="F106" s="14">
        <v>80</v>
      </c>
      <c r="G106" s="5">
        <v>8.3056478405315612</v>
      </c>
      <c r="H106" s="7">
        <f t="shared" si="20"/>
        <v>8.1794663871445845</v>
      </c>
      <c r="I106" s="2">
        <v>1.1000000000000001</v>
      </c>
      <c r="J106" s="8">
        <f t="shared" si="27"/>
        <v>1.2461297716864383</v>
      </c>
      <c r="K106" s="2">
        <v>0.86799999999999999</v>
      </c>
      <c r="L106" s="2">
        <v>5.6000000000000001E-2</v>
      </c>
      <c r="M106" s="3">
        <v>2.65</v>
      </c>
      <c r="N106" s="21">
        <f t="shared" si="21"/>
        <v>2.2975529150000005E-4</v>
      </c>
      <c r="O106" s="21">
        <f t="shared" si="22"/>
        <v>3534.1949893676328</v>
      </c>
      <c r="P106" s="19">
        <v>0.81200000000000006</v>
      </c>
      <c r="Q106" s="15"/>
      <c r="R106" s="15"/>
      <c r="T106" s="5">
        <v>0</v>
      </c>
      <c r="U106" t="s">
        <v>122</v>
      </c>
      <c r="V106" s="6">
        <f t="shared" si="23"/>
        <v>0</v>
      </c>
      <c r="AA106" s="8">
        <f t="shared" si="26"/>
        <v>3777.9325748412625</v>
      </c>
      <c r="AB106" s="8">
        <f t="shared" si="24"/>
        <v>0.47023764969299564</v>
      </c>
      <c r="AC106">
        <v>0.7</v>
      </c>
    </row>
    <row r="107" spans="1:29">
      <c r="A107" t="s">
        <v>27</v>
      </c>
      <c r="B107" s="13">
        <v>5</v>
      </c>
      <c r="C107" s="22" t="s">
        <v>97</v>
      </c>
      <c r="D107" s="22" t="s">
        <v>33</v>
      </c>
      <c r="E107" t="s">
        <v>20</v>
      </c>
      <c r="F107" s="14">
        <v>80</v>
      </c>
      <c r="G107" s="5">
        <v>14.119601328903656</v>
      </c>
      <c r="H107" s="7">
        <f t="shared" si="20"/>
        <v>13.905092858145796</v>
      </c>
      <c r="I107" s="2">
        <v>1.1000000000000001</v>
      </c>
      <c r="J107" s="8">
        <f>K107/(4/3*3.14*(I107/2)^3)</f>
        <v>1.2461297716864383</v>
      </c>
      <c r="K107" s="2">
        <v>0.86799999999999999</v>
      </c>
      <c r="L107" s="2">
        <v>5.6000000000000001E-2</v>
      </c>
      <c r="M107" s="3">
        <v>2.65</v>
      </c>
      <c r="N107" s="21">
        <f t="shared" si="21"/>
        <v>2.2975529150000005E-4</v>
      </c>
      <c r="O107" s="21">
        <f t="shared" si="22"/>
        <v>12252.166126933356</v>
      </c>
      <c r="P107" s="20">
        <v>2.8149999999999999</v>
      </c>
      <c r="Q107" s="15"/>
      <c r="R107" s="15"/>
      <c r="T107" s="5">
        <v>0</v>
      </c>
      <c r="U107" t="s">
        <v>122</v>
      </c>
      <c r="V107" s="6">
        <f t="shared" si="23"/>
        <v>0</v>
      </c>
      <c r="AA107" s="8">
        <f t="shared" si="26"/>
        <v>3777.9325748412625</v>
      </c>
      <c r="AB107" s="8">
        <f t="shared" si="24"/>
        <v>0.47023764969299564</v>
      </c>
      <c r="AC107">
        <v>0.7</v>
      </c>
    </row>
    <row r="108" spans="1:29">
      <c r="A108" t="s">
        <v>27</v>
      </c>
      <c r="B108" s="13">
        <v>5</v>
      </c>
      <c r="C108" s="22" t="s">
        <v>98</v>
      </c>
      <c r="D108" s="22" t="s">
        <v>33</v>
      </c>
      <c r="E108" t="s">
        <v>20</v>
      </c>
      <c r="F108" s="14">
        <v>80</v>
      </c>
      <c r="G108" s="5">
        <v>26.162790697674421</v>
      </c>
      <c r="H108" s="7">
        <f t="shared" si="20"/>
        <v>25.765319119505445</v>
      </c>
      <c r="I108" s="2">
        <v>1.1000000000000001</v>
      </c>
      <c r="J108" s="8">
        <f t="shared" si="27"/>
        <v>1.2461297716864383</v>
      </c>
      <c r="K108" s="2">
        <v>0.86799999999999999</v>
      </c>
      <c r="L108" s="2">
        <v>5.6000000000000001E-2</v>
      </c>
      <c r="M108" s="3">
        <v>2.65</v>
      </c>
      <c r="N108" s="21">
        <f t="shared" si="21"/>
        <v>2.2975529150000005E-4</v>
      </c>
      <c r="O108" s="21">
        <f t="shared" si="22"/>
        <v>41017.553669705128</v>
      </c>
      <c r="P108" s="19">
        <v>9.4239999999999995</v>
      </c>
      <c r="Q108" s="15"/>
      <c r="R108" s="15"/>
      <c r="T108" s="5">
        <v>0</v>
      </c>
      <c r="U108" t="s">
        <v>122</v>
      </c>
      <c r="V108" s="6">
        <f t="shared" si="23"/>
        <v>0</v>
      </c>
      <c r="AA108" s="8">
        <f t="shared" si="26"/>
        <v>3777.9325748412625</v>
      </c>
      <c r="AB108" s="8">
        <f t="shared" si="24"/>
        <v>0.47023764969299564</v>
      </c>
      <c r="AC108">
        <v>0.7</v>
      </c>
    </row>
    <row r="109" spans="1:29">
      <c r="A109" t="s">
        <v>27</v>
      </c>
      <c r="B109" s="13">
        <v>5</v>
      </c>
      <c r="C109" s="22" t="s">
        <v>99</v>
      </c>
      <c r="D109" s="22" t="s">
        <v>33</v>
      </c>
      <c r="E109" t="s">
        <v>20</v>
      </c>
      <c r="F109" s="14">
        <v>80</v>
      </c>
      <c r="G109" s="5">
        <v>14.119601328903656</v>
      </c>
      <c r="H109" s="7">
        <f t="shared" si="20"/>
        <v>13.905092858145796</v>
      </c>
      <c r="I109" s="2">
        <v>1.1000000000000001</v>
      </c>
      <c r="J109" s="8">
        <f t="shared" si="27"/>
        <v>1.2461297716864383</v>
      </c>
      <c r="K109" s="2">
        <v>0.86799999999999999</v>
      </c>
      <c r="L109" s="2">
        <v>5.6000000000000001E-2</v>
      </c>
      <c r="M109" s="3">
        <v>2.65</v>
      </c>
      <c r="N109" s="21">
        <f t="shared" si="21"/>
        <v>2.2975529150000005E-4</v>
      </c>
      <c r="O109" s="21">
        <f t="shared" si="22"/>
        <v>13627.542502105982</v>
      </c>
      <c r="P109" s="20">
        <v>3.1309999999999998</v>
      </c>
      <c r="Q109" s="15"/>
      <c r="R109" s="15"/>
      <c r="T109" s="5">
        <v>0</v>
      </c>
      <c r="U109" t="s">
        <v>122</v>
      </c>
      <c r="V109" s="6">
        <f>SIN(RADIANS(F109))*T109</f>
        <v>0</v>
      </c>
      <c r="AA109" s="8">
        <f t="shared" si="26"/>
        <v>3777.9325748412625</v>
      </c>
      <c r="AB109" s="8">
        <f t="shared" si="24"/>
        <v>0.47023764969299564</v>
      </c>
      <c r="AC109">
        <v>0.7</v>
      </c>
    </row>
    <row r="110" spans="1:29">
      <c r="A110" t="s">
        <v>27</v>
      </c>
      <c r="B110" s="13">
        <v>5</v>
      </c>
      <c r="C110" s="22" t="s">
        <v>100</v>
      </c>
      <c r="D110" s="22" t="s">
        <v>33</v>
      </c>
      <c r="E110" t="s">
        <v>20</v>
      </c>
      <c r="F110" s="14">
        <v>80</v>
      </c>
      <c r="G110" s="5">
        <v>10.382059800664452</v>
      </c>
      <c r="H110" s="7">
        <f t="shared" si="20"/>
        <v>10.224332983930731</v>
      </c>
      <c r="I110" s="2">
        <v>1.1000000000000001</v>
      </c>
      <c r="J110" s="8">
        <f t="shared" si="27"/>
        <v>1.2461297716864383</v>
      </c>
      <c r="K110" s="2">
        <v>0.86799999999999999</v>
      </c>
      <c r="L110" s="2">
        <v>5.6000000000000001E-2</v>
      </c>
      <c r="M110" s="3">
        <v>2.65</v>
      </c>
      <c r="N110" s="21">
        <f t="shared" si="21"/>
        <v>2.2975529150000005E-4</v>
      </c>
      <c r="O110" s="21">
        <f t="shared" si="22"/>
        <v>4792.0550286869011</v>
      </c>
      <c r="P110" s="19">
        <v>1.101</v>
      </c>
      <c r="Q110" s="15"/>
      <c r="R110" s="15"/>
      <c r="T110" s="5">
        <v>0</v>
      </c>
      <c r="U110" t="s">
        <v>122</v>
      </c>
      <c r="V110" s="6">
        <f t="shared" si="23"/>
        <v>0</v>
      </c>
      <c r="AA110" s="8">
        <f t="shared" si="26"/>
        <v>3777.9325748412625</v>
      </c>
      <c r="AB110" s="8">
        <f t="shared" si="24"/>
        <v>0.47023764969299564</v>
      </c>
      <c r="AC110">
        <v>0.7</v>
      </c>
    </row>
    <row r="111" spans="1:29">
      <c r="A111" t="s">
        <v>27</v>
      </c>
      <c r="B111" s="13">
        <v>5</v>
      </c>
      <c r="C111" s="22" t="s">
        <v>101</v>
      </c>
      <c r="D111" s="22" t="s">
        <v>33</v>
      </c>
      <c r="E111" t="s">
        <v>20</v>
      </c>
      <c r="F111" s="14">
        <v>80</v>
      </c>
      <c r="G111" s="5">
        <v>11.627906976744187</v>
      </c>
      <c r="H111" s="7">
        <f t="shared" si="20"/>
        <v>11.451252942002419</v>
      </c>
      <c r="I111" s="2">
        <v>1.1000000000000001</v>
      </c>
      <c r="J111" s="8">
        <f t="shared" si="27"/>
        <v>1.2461297716864383</v>
      </c>
      <c r="K111" s="2">
        <v>0.86799999999999999</v>
      </c>
      <c r="L111" s="2">
        <v>5.6000000000000001E-2</v>
      </c>
      <c r="M111" s="3">
        <v>2.65</v>
      </c>
      <c r="N111" s="21">
        <f t="shared" si="21"/>
        <v>2.2975529150000005E-4</v>
      </c>
      <c r="O111" s="21">
        <f t="shared" si="22"/>
        <v>8469.8810952086369</v>
      </c>
      <c r="P111" s="20">
        <v>1.946</v>
      </c>
      <c r="Q111" s="15"/>
      <c r="R111" s="15"/>
      <c r="T111" s="5">
        <v>0</v>
      </c>
      <c r="U111" t="s">
        <v>122</v>
      </c>
      <c r="V111" s="6">
        <f t="shared" si="23"/>
        <v>0</v>
      </c>
      <c r="AA111" s="8">
        <f t="shared" si="26"/>
        <v>3777.9325748412625</v>
      </c>
      <c r="AB111" s="8">
        <f t="shared" si="24"/>
        <v>0.47023764969299564</v>
      </c>
      <c r="AC111">
        <v>0.7</v>
      </c>
    </row>
    <row r="112" spans="1:29">
      <c r="A112" t="s">
        <v>27</v>
      </c>
      <c r="B112" s="13">
        <v>5</v>
      </c>
      <c r="C112" s="22" t="s">
        <v>102</v>
      </c>
      <c r="D112" s="22" t="s">
        <v>33</v>
      </c>
      <c r="E112" t="s">
        <v>20</v>
      </c>
      <c r="F112" s="14">
        <v>80</v>
      </c>
      <c r="G112" s="5">
        <v>11.212624584717609</v>
      </c>
      <c r="H112" s="7">
        <f t="shared" si="20"/>
        <v>11.042279622645191</v>
      </c>
      <c r="I112" s="2">
        <v>1.1000000000000001</v>
      </c>
      <c r="J112" s="8">
        <f t="shared" si="27"/>
        <v>1.2461297716864383</v>
      </c>
      <c r="K112" s="2">
        <v>0.86799999999999999</v>
      </c>
      <c r="L112" s="2">
        <v>5.6000000000000001E-2</v>
      </c>
      <c r="M112" s="3">
        <v>2.65</v>
      </c>
      <c r="N112" s="21">
        <f t="shared" si="21"/>
        <v>2.2975529150000005E-4</v>
      </c>
      <c r="O112" s="21">
        <f t="shared" si="22"/>
        <v>7286.0128229081483</v>
      </c>
      <c r="P112" s="19">
        <v>1.6739999999999999</v>
      </c>
      <c r="Q112" s="15"/>
      <c r="R112" s="15"/>
      <c r="T112" s="5">
        <v>0</v>
      </c>
      <c r="U112" t="s">
        <v>122</v>
      </c>
      <c r="V112" s="6">
        <f t="shared" si="23"/>
        <v>0</v>
      </c>
      <c r="AA112" s="8">
        <f t="shared" si="26"/>
        <v>3777.9325748412625</v>
      </c>
      <c r="AB112" s="8">
        <f t="shared" si="24"/>
        <v>0.47023764969299564</v>
      </c>
      <c r="AC112">
        <v>0.7</v>
      </c>
    </row>
    <row r="113" spans="1:30">
      <c r="A113" t="s">
        <v>27</v>
      </c>
      <c r="B113" s="13">
        <v>5</v>
      </c>
      <c r="C113" s="22" t="s">
        <v>103</v>
      </c>
      <c r="D113" s="22" t="s">
        <v>33</v>
      </c>
      <c r="E113" t="s">
        <v>20</v>
      </c>
      <c r="F113" s="14">
        <v>70</v>
      </c>
      <c r="G113" s="5">
        <v>22.727272727272727</v>
      </c>
      <c r="H113" s="7">
        <f t="shared" si="20"/>
        <v>21.356650472407008</v>
      </c>
      <c r="I113" s="2">
        <v>1.1000000000000001</v>
      </c>
      <c r="J113" s="8">
        <f>K113/(4/3*3.14*(I113/2)^3)</f>
        <v>1.2461297716864383</v>
      </c>
      <c r="K113" s="2">
        <v>0.86799999999999999</v>
      </c>
      <c r="L113" s="2">
        <v>5.6000000000000001E-2</v>
      </c>
      <c r="M113" s="3">
        <v>2.65</v>
      </c>
      <c r="N113" s="21">
        <f t="shared" si="21"/>
        <v>2.2975529150000005E-4</v>
      </c>
      <c r="O113" s="21">
        <f t="shared" si="22"/>
        <v>21261.751875690745</v>
      </c>
      <c r="P113" s="20">
        <v>4.8849999999999998</v>
      </c>
      <c r="Q113" s="15"/>
      <c r="R113" s="15"/>
      <c r="T113" s="5">
        <v>0</v>
      </c>
      <c r="U113" t="s">
        <v>122</v>
      </c>
      <c r="V113" s="6">
        <f t="shared" si="23"/>
        <v>0</v>
      </c>
      <c r="AA113" s="8">
        <f t="shared" si="26"/>
        <v>3777.9325748412625</v>
      </c>
      <c r="AB113" s="8">
        <f t="shared" si="24"/>
        <v>0.47023764969299564</v>
      </c>
      <c r="AC113">
        <v>0.7</v>
      </c>
    </row>
    <row r="114" spans="1:30">
      <c r="A114" t="s">
        <v>27</v>
      </c>
      <c r="B114" s="13">
        <v>5</v>
      </c>
      <c r="C114" s="22" t="s">
        <v>104</v>
      </c>
      <c r="D114" s="22" t="s">
        <v>33</v>
      </c>
      <c r="E114" t="s">
        <v>20</v>
      </c>
      <c r="F114" s="14">
        <v>70</v>
      </c>
      <c r="G114" s="5">
        <v>10.330578512396695</v>
      </c>
      <c r="H114" s="7">
        <f t="shared" si="20"/>
        <v>9.7075683965486395</v>
      </c>
      <c r="I114" s="2">
        <v>1.1000000000000001</v>
      </c>
      <c r="J114" s="8">
        <f t="shared" si="27"/>
        <v>1.2461297716864383</v>
      </c>
      <c r="K114" s="2">
        <v>0.86799999999999999</v>
      </c>
      <c r="L114" s="2">
        <v>5.6000000000000001E-2</v>
      </c>
      <c r="M114" s="3">
        <v>2.65</v>
      </c>
      <c r="N114" s="21">
        <f t="shared" si="21"/>
        <v>2.2975529150000005E-4</v>
      </c>
      <c r="O114" s="21">
        <f t="shared" si="22"/>
        <v>7373.0619605773018</v>
      </c>
      <c r="P114" s="19">
        <v>1.694</v>
      </c>
      <c r="Q114" s="15"/>
      <c r="R114" s="15"/>
      <c r="T114" s="5">
        <v>0</v>
      </c>
      <c r="U114" t="s">
        <v>122</v>
      </c>
      <c r="V114" s="6">
        <f t="shared" si="23"/>
        <v>0</v>
      </c>
      <c r="AA114" s="8">
        <f t="shared" si="26"/>
        <v>3777.9325748412625</v>
      </c>
      <c r="AB114" s="8">
        <f t="shared" si="24"/>
        <v>0.47023764969299564</v>
      </c>
      <c r="AC114">
        <v>0.7</v>
      </c>
    </row>
    <row r="115" spans="1:30">
      <c r="A115" t="s">
        <v>27</v>
      </c>
      <c r="B115" s="13">
        <v>5</v>
      </c>
      <c r="C115" s="22" t="s">
        <v>105</v>
      </c>
      <c r="D115" s="22" t="s">
        <v>33</v>
      </c>
      <c r="E115" t="s">
        <v>20</v>
      </c>
      <c r="F115" s="14">
        <v>70</v>
      </c>
      <c r="G115" s="5">
        <v>10.743801652892563</v>
      </c>
      <c r="H115" s="7">
        <f t="shared" si="20"/>
        <v>10.095871132410586</v>
      </c>
      <c r="I115" s="2">
        <v>1.1000000000000001</v>
      </c>
      <c r="J115" s="8">
        <f t="shared" si="27"/>
        <v>1.2461297716864383</v>
      </c>
      <c r="K115" s="2">
        <v>0.86799999999999999</v>
      </c>
      <c r="L115" s="2">
        <v>5.6000000000000001E-2</v>
      </c>
      <c r="M115" s="3">
        <v>2.65</v>
      </c>
      <c r="N115" s="21">
        <f t="shared" si="21"/>
        <v>2.2975529150000005E-4</v>
      </c>
      <c r="O115" s="21">
        <f t="shared" si="22"/>
        <v>5501.5055006905022</v>
      </c>
      <c r="P115" s="20">
        <v>1.264</v>
      </c>
      <c r="Q115" s="15"/>
      <c r="R115" s="15"/>
      <c r="T115" s="5">
        <v>0</v>
      </c>
      <c r="U115" t="s">
        <v>122</v>
      </c>
      <c r="V115" s="6">
        <f t="shared" si="23"/>
        <v>0</v>
      </c>
      <c r="AA115" s="8">
        <f t="shared" si="26"/>
        <v>3777.9325748412625</v>
      </c>
      <c r="AB115" s="8">
        <f t="shared" si="24"/>
        <v>0.47023764969299564</v>
      </c>
      <c r="AC115">
        <v>0.7</v>
      </c>
    </row>
    <row r="116" spans="1:30">
      <c r="A116" t="s">
        <v>27</v>
      </c>
      <c r="B116" s="13">
        <v>5</v>
      </c>
      <c r="C116" s="22" t="s">
        <v>106</v>
      </c>
      <c r="D116" s="22" t="s">
        <v>33</v>
      </c>
      <c r="E116" t="s">
        <v>20</v>
      </c>
      <c r="F116" s="14">
        <v>70</v>
      </c>
      <c r="G116" s="5">
        <v>29.338842975206614</v>
      </c>
      <c r="H116" s="7">
        <f t="shared" si="20"/>
        <v>27.56949424619814</v>
      </c>
      <c r="I116" s="2">
        <v>1.1000000000000001</v>
      </c>
      <c r="J116" s="8">
        <f t="shared" si="27"/>
        <v>1.2461297716864383</v>
      </c>
      <c r="K116" s="2">
        <v>0.86799999999999999</v>
      </c>
      <c r="L116" s="2">
        <v>5.6000000000000001E-2</v>
      </c>
      <c r="M116" s="3">
        <v>2.65</v>
      </c>
      <c r="N116" s="21">
        <f t="shared" si="21"/>
        <v>2.2975529150000005E-4</v>
      </c>
      <c r="O116" s="21">
        <f t="shared" si="22"/>
        <v>39385.382338408504</v>
      </c>
      <c r="P116" s="19">
        <v>9.0489999999999995</v>
      </c>
      <c r="Q116" s="15"/>
      <c r="R116" s="15"/>
      <c r="T116" s="5">
        <v>1.2396694214876034</v>
      </c>
      <c r="U116" t="s">
        <v>122</v>
      </c>
      <c r="V116" s="8">
        <f t="shared" si="23"/>
        <v>1.1649082075858368</v>
      </c>
      <c r="AA116" s="8">
        <f t="shared" si="26"/>
        <v>3777.9325748412625</v>
      </c>
      <c r="AB116" s="8">
        <f t="shared" si="24"/>
        <v>0.47023764969299564</v>
      </c>
      <c r="AC116">
        <v>0.7</v>
      </c>
    </row>
    <row r="117" spans="1:30">
      <c r="A117" t="s">
        <v>27</v>
      </c>
      <c r="B117" s="13">
        <v>5</v>
      </c>
      <c r="C117" s="22" t="s">
        <v>107</v>
      </c>
      <c r="D117" s="22" t="s">
        <v>33</v>
      </c>
      <c r="E117" t="s">
        <v>20</v>
      </c>
      <c r="F117" s="14">
        <v>70</v>
      </c>
      <c r="G117" s="5">
        <v>11.15702479338843</v>
      </c>
      <c r="H117" s="7">
        <f t="shared" si="20"/>
        <v>10.484173868272531</v>
      </c>
      <c r="I117" s="2">
        <v>1.1000000000000001</v>
      </c>
      <c r="J117" s="8">
        <f t="shared" si="27"/>
        <v>1.2461297716864383</v>
      </c>
      <c r="K117" s="2">
        <v>0.86799999999999999</v>
      </c>
      <c r="L117" s="2">
        <v>5.6000000000000001E-2</v>
      </c>
      <c r="M117" s="3">
        <v>2.65</v>
      </c>
      <c r="N117" s="21">
        <f t="shared" si="21"/>
        <v>2.2975529150000005E-4</v>
      </c>
      <c r="O117" s="21">
        <f t="shared" si="22"/>
        <v>6546.0951527203442</v>
      </c>
      <c r="P117" s="20">
        <v>1.504</v>
      </c>
      <c r="Q117" s="15"/>
      <c r="R117" s="15"/>
      <c r="T117" s="5">
        <v>0</v>
      </c>
      <c r="U117" t="s">
        <v>122</v>
      </c>
      <c r="V117" s="6">
        <f t="shared" si="23"/>
        <v>0</v>
      </c>
      <c r="AA117" s="8">
        <f t="shared" si="26"/>
        <v>3777.9325748412625</v>
      </c>
      <c r="AB117" s="8">
        <f t="shared" si="24"/>
        <v>0.47023764969299564</v>
      </c>
      <c r="AC117">
        <v>0.7</v>
      </c>
    </row>
    <row r="118" spans="1:30">
      <c r="A118" t="s">
        <v>27</v>
      </c>
      <c r="B118" s="13">
        <v>5</v>
      </c>
      <c r="C118" s="22" t="s">
        <v>108</v>
      </c>
      <c r="D118" s="22" t="s">
        <v>33</v>
      </c>
      <c r="E118" t="s">
        <v>20</v>
      </c>
      <c r="F118" s="14">
        <v>70</v>
      </c>
      <c r="G118" s="5">
        <v>35.123966942148762</v>
      </c>
      <c r="H118" s="7">
        <f t="shared" si="20"/>
        <v>33.005732548265378</v>
      </c>
      <c r="I118" s="2">
        <v>1.1000000000000001</v>
      </c>
      <c r="J118" s="8">
        <f t="shared" si="27"/>
        <v>1.2461297716864383</v>
      </c>
      <c r="K118" s="2">
        <v>0.86799999999999999</v>
      </c>
      <c r="L118" s="2">
        <v>5.6000000000000001E-2</v>
      </c>
      <c r="M118" s="3">
        <v>2.65</v>
      </c>
      <c r="N118" s="21">
        <f t="shared" si="21"/>
        <v>2.2975529150000005E-4</v>
      </c>
      <c r="O118" s="21">
        <f t="shared" si="22"/>
        <v>47990.189597004326</v>
      </c>
      <c r="P118" s="19">
        <v>11.026</v>
      </c>
      <c r="Q118" s="15"/>
      <c r="R118" s="15"/>
      <c r="T118" s="5">
        <v>0</v>
      </c>
      <c r="U118" t="s">
        <v>122</v>
      </c>
      <c r="V118" s="6">
        <f t="shared" si="23"/>
        <v>0</v>
      </c>
      <c r="AA118" s="8">
        <f t="shared" si="26"/>
        <v>3777.9325748412625</v>
      </c>
      <c r="AB118" s="8">
        <f t="shared" si="24"/>
        <v>0.47023764969299564</v>
      </c>
      <c r="AC118">
        <v>0.7</v>
      </c>
    </row>
    <row r="119" spans="1:30">
      <c r="A119" t="s">
        <v>27</v>
      </c>
      <c r="B119" s="13">
        <v>5</v>
      </c>
      <c r="C119" s="22" t="s">
        <v>109</v>
      </c>
      <c r="D119" s="22" t="s">
        <v>33</v>
      </c>
      <c r="E119" t="s">
        <v>20</v>
      </c>
      <c r="F119" s="14">
        <v>70</v>
      </c>
      <c r="G119" s="5">
        <v>15.289256198347108</v>
      </c>
      <c r="H119" s="7">
        <f t="shared" si="20"/>
        <v>14.367201226891988</v>
      </c>
      <c r="I119" s="2">
        <v>1.1000000000000001</v>
      </c>
      <c r="J119" s="8">
        <f t="shared" si="27"/>
        <v>1.2461297716864383</v>
      </c>
      <c r="K119" s="2">
        <v>0.86799999999999999</v>
      </c>
      <c r="L119" s="2">
        <v>5.6000000000000001E-2</v>
      </c>
      <c r="M119" s="3">
        <v>2.65</v>
      </c>
      <c r="N119" s="21">
        <f t="shared" si="21"/>
        <v>2.2975529150000005E-4</v>
      </c>
      <c r="O119" s="21">
        <f t="shared" si="22"/>
        <v>11890.91220560637</v>
      </c>
      <c r="P119" s="20">
        <v>2.7320000000000002</v>
      </c>
      <c r="Q119" s="15"/>
      <c r="R119" s="15"/>
      <c r="T119" s="5">
        <v>0.4049586776859504</v>
      </c>
      <c r="U119" t="s">
        <v>122</v>
      </c>
      <c r="V119" s="8">
        <f>SIN(RADIANS(F119))*T119</f>
        <v>0.38053668114470668</v>
      </c>
      <c r="AA119" s="8">
        <f t="shared" si="26"/>
        <v>3777.9325748412625</v>
      </c>
      <c r="AB119" s="8">
        <f t="shared" si="24"/>
        <v>0.47023764969299564</v>
      </c>
      <c r="AC119">
        <v>0.7</v>
      </c>
    </row>
    <row r="120" spans="1:30">
      <c r="A120" t="s">
        <v>27</v>
      </c>
      <c r="B120" s="13">
        <v>5</v>
      </c>
      <c r="C120" s="22" t="s">
        <v>110</v>
      </c>
      <c r="D120" s="22" t="s">
        <v>33</v>
      </c>
      <c r="E120" t="s">
        <v>20</v>
      </c>
      <c r="F120" s="14">
        <v>70</v>
      </c>
      <c r="G120" s="5">
        <v>21.074380165289256</v>
      </c>
      <c r="H120" s="7">
        <f t="shared" si="20"/>
        <v>19.803439528959224</v>
      </c>
      <c r="I120" s="2">
        <v>1.1000000000000001</v>
      </c>
      <c r="J120" s="8">
        <f t="shared" si="27"/>
        <v>1.2461297716864383</v>
      </c>
      <c r="K120" s="2">
        <v>0.86799999999999999</v>
      </c>
      <c r="L120" s="2">
        <v>5.6000000000000001E-2</v>
      </c>
      <c r="M120" s="3">
        <v>2.65</v>
      </c>
      <c r="N120" s="21">
        <f t="shared" si="21"/>
        <v>2.2975529150000005E-4</v>
      </c>
      <c r="O120" s="21">
        <f t="shared" si="22"/>
        <v>22859.10355191971</v>
      </c>
      <c r="P120" s="19">
        <v>5.2519999999999998</v>
      </c>
      <c r="Q120" s="15"/>
      <c r="R120" s="15"/>
      <c r="T120" s="5">
        <v>1.5702479338842976</v>
      </c>
      <c r="U120" t="s">
        <v>122</v>
      </c>
      <c r="V120" s="8">
        <f t="shared" si="23"/>
        <v>1.4755503962753933</v>
      </c>
      <c r="AA120" s="8">
        <f t="shared" si="26"/>
        <v>3777.9325748412625</v>
      </c>
      <c r="AB120" s="8">
        <f t="shared" si="24"/>
        <v>0.47023764969299564</v>
      </c>
      <c r="AC120">
        <v>0.7</v>
      </c>
    </row>
    <row r="121" spans="1:30">
      <c r="A121" t="s">
        <v>27</v>
      </c>
      <c r="B121" s="13">
        <v>5</v>
      </c>
      <c r="C121" s="22" t="s">
        <v>111</v>
      </c>
      <c r="D121" s="22" t="s">
        <v>33</v>
      </c>
      <c r="E121" t="s">
        <v>20</v>
      </c>
      <c r="F121" s="14">
        <v>70</v>
      </c>
      <c r="G121" s="5">
        <v>21.900826446280991</v>
      </c>
      <c r="H121" s="7">
        <f t="shared" si="20"/>
        <v>20.580045000683114</v>
      </c>
      <c r="I121" s="2">
        <v>1.1000000000000001</v>
      </c>
      <c r="J121" s="8">
        <f t="shared" si="27"/>
        <v>1.2461297716864383</v>
      </c>
      <c r="K121" s="2">
        <v>0.86799999999999999</v>
      </c>
      <c r="L121" s="2">
        <v>5.6000000000000001E-2</v>
      </c>
      <c r="M121" s="3">
        <v>2.65</v>
      </c>
      <c r="N121" s="21">
        <f t="shared" si="21"/>
        <v>2.2975529150000005E-4</v>
      </c>
      <c r="O121" s="21">
        <f t="shared" si="22"/>
        <v>24299.766780344202</v>
      </c>
      <c r="P121" s="20">
        <v>5.5830000000000002</v>
      </c>
      <c r="Q121" s="15"/>
      <c r="R121" s="15"/>
      <c r="T121" s="5">
        <v>1.2396694214876034</v>
      </c>
      <c r="U121" t="s">
        <v>122</v>
      </c>
      <c r="V121" s="8">
        <f t="shared" si="23"/>
        <v>1.1649082075858368</v>
      </c>
      <c r="AA121" s="8">
        <f t="shared" si="26"/>
        <v>3777.9325748412625</v>
      </c>
      <c r="AB121" s="8">
        <f t="shared" si="24"/>
        <v>0.47023764969299564</v>
      </c>
      <c r="AC121">
        <v>0.7</v>
      </c>
    </row>
    <row r="122" spans="1:30">
      <c r="A122" t="s">
        <v>27</v>
      </c>
      <c r="B122" s="13">
        <v>5</v>
      </c>
      <c r="C122" s="22" t="s">
        <v>112</v>
      </c>
      <c r="D122" s="22" t="s">
        <v>33</v>
      </c>
      <c r="E122" t="s">
        <v>20</v>
      </c>
      <c r="F122" s="14">
        <v>40</v>
      </c>
      <c r="G122" s="5">
        <v>21.6</v>
      </c>
      <c r="H122" s="7">
        <f t="shared" si="20"/>
        <v>13.88421236922925</v>
      </c>
      <c r="I122" s="2">
        <v>1.1000000000000001</v>
      </c>
      <c r="J122" s="8">
        <f>K122/(4/3*3.14*(I122/2)^3)</f>
        <v>1.2461297716864383</v>
      </c>
      <c r="K122" s="2">
        <v>0.86799999999999999</v>
      </c>
      <c r="L122" s="2">
        <v>5.6000000000000001E-2</v>
      </c>
      <c r="M122" s="3">
        <v>2.65</v>
      </c>
      <c r="N122" s="21">
        <f t="shared" si="21"/>
        <v>2.2975529150000005E-4</v>
      </c>
      <c r="O122" s="21">
        <f t="shared" si="22"/>
        <v>23455.390144953413</v>
      </c>
      <c r="P122" s="19">
        <v>5.3890000000000002</v>
      </c>
      <c r="Q122" s="15"/>
      <c r="R122" s="15"/>
      <c r="T122" s="5">
        <v>6</v>
      </c>
      <c r="U122" t="s">
        <v>122</v>
      </c>
      <c r="V122" s="8">
        <f t="shared" si="23"/>
        <v>3.8567256581192355</v>
      </c>
      <c r="AA122" s="8">
        <f t="shared" si="26"/>
        <v>3777.9325748412625</v>
      </c>
      <c r="AB122" s="8">
        <f t="shared" si="24"/>
        <v>0.47023764969299564</v>
      </c>
      <c r="AC122">
        <v>0.7</v>
      </c>
    </row>
    <row r="123" spans="1:30">
      <c r="A123" t="s">
        <v>27</v>
      </c>
      <c r="B123" s="13">
        <v>5</v>
      </c>
      <c r="C123" s="22" t="s">
        <v>113</v>
      </c>
      <c r="D123" s="22" t="s">
        <v>33</v>
      </c>
      <c r="E123" t="s">
        <v>20</v>
      </c>
      <c r="F123" s="14">
        <v>40</v>
      </c>
      <c r="G123" s="5">
        <v>8</v>
      </c>
      <c r="H123" s="7">
        <f t="shared" si="20"/>
        <v>5.142300877492314</v>
      </c>
      <c r="I123" s="2">
        <v>1.1000000000000001</v>
      </c>
      <c r="J123" s="8">
        <f t="shared" si="27"/>
        <v>1.2461297716864383</v>
      </c>
      <c r="K123" s="2">
        <v>0.86799999999999999</v>
      </c>
      <c r="L123" s="2">
        <v>5.6000000000000001E-2</v>
      </c>
      <c r="M123" s="3">
        <v>2.65</v>
      </c>
      <c r="N123" s="21">
        <f t="shared" si="21"/>
        <v>2.2975529150000005E-4</v>
      </c>
      <c r="O123" s="21">
        <f t="shared" si="22"/>
        <v>2537.4823630558249</v>
      </c>
      <c r="P123" s="20">
        <v>0.58299999999999996</v>
      </c>
      <c r="Q123" s="15"/>
      <c r="R123" s="15"/>
      <c r="T123" s="5">
        <v>2</v>
      </c>
      <c r="U123" t="s">
        <v>122</v>
      </c>
      <c r="V123" s="8">
        <f t="shared" si="23"/>
        <v>1.2855752193730785</v>
      </c>
      <c r="AA123" s="8">
        <f t="shared" si="26"/>
        <v>3777.9325748412625</v>
      </c>
      <c r="AB123" s="8">
        <f t="shared" si="24"/>
        <v>0.47023764969299564</v>
      </c>
      <c r="AC123">
        <v>0.7</v>
      </c>
    </row>
    <row r="124" spans="1:30">
      <c r="A124" t="s">
        <v>27</v>
      </c>
      <c r="B124" s="13">
        <v>5</v>
      </c>
      <c r="C124" s="22" t="s">
        <v>114</v>
      </c>
      <c r="D124" s="22" t="s">
        <v>33</v>
      </c>
      <c r="E124" t="s">
        <v>20</v>
      </c>
      <c r="F124" s="14">
        <v>40</v>
      </c>
      <c r="G124" s="5">
        <v>26.8</v>
      </c>
      <c r="H124" s="7">
        <f t="shared" si="20"/>
        <v>17.226707939599251</v>
      </c>
      <c r="I124" s="2">
        <v>1.1000000000000001</v>
      </c>
      <c r="J124" s="8">
        <f t="shared" si="27"/>
        <v>1.2461297716864383</v>
      </c>
      <c r="K124" s="2">
        <v>0.86799999999999999</v>
      </c>
      <c r="L124" s="2">
        <v>5.6000000000000001E-2</v>
      </c>
      <c r="M124" s="3">
        <v>2.65</v>
      </c>
      <c r="N124" s="21">
        <f t="shared" si="21"/>
        <v>2.2975529150000005E-4</v>
      </c>
      <c r="O124" s="21">
        <f t="shared" si="22"/>
        <v>24391.168374896813</v>
      </c>
      <c r="P124" s="19">
        <v>5.6040000000000001</v>
      </c>
      <c r="Q124" s="15"/>
      <c r="R124" s="15"/>
      <c r="T124" s="5">
        <v>7.6</v>
      </c>
      <c r="U124" t="s">
        <v>122</v>
      </c>
      <c r="V124" s="8">
        <f t="shared" si="23"/>
        <v>4.8851858336176983</v>
      </c>
      <c r="AA124" s="8">
        <f t="shared" si="26"/>
        <v>3777.9325748412625</v>
      </c>
      <c r="AB124" s="8">
        <f t="shared" si="24"/>
        <v>0.47023764969299564</v>
      </c>
      <c r="AC124">
        <v>0.7</v>
      </c>
    </row>
    <row r="125" spans="1:30">
      <c r="A125" t="s">
        <v>27</v>
      </c>
      <c r="B125" s="13">
        <v>5</v>
      </c>
      <c r="C125" s="22" t="s">
        <v>115</v>
      </c>
      <c r="D125" s="22" t="s">
        <v>33</v>
      </c>
      <c r="E125" t="s">
        <v>20</v>
      </c>
      <c r="F125" s="14">
        <v>40</v>
      </c>
      <c r="G125" s="5">
        <v>17.600000000000001</v>
      </c>
      <c r="H125" s="7">
        <f t="shared" si="20"/>
        <v>11.313061930483093</v>
      </c>
      <c r="I125" s="2">
        <v>1.1000000000000001</v>
      </c>
      <c r="J125" s="8">
        <f t="shared" si="27"/>
        <v>1.2461297716864383</v>
      </c>
      <c r="K125" s="2">
        <v>0.86799999999999999</v>
      </c>
      <c r="L125" s="2">
        <v>5.6000000000000001E-2</v>
      </c>
      <c r="M125" s="3">
        <v>2.65</v>
      </c>
      <c r="N125" s="21">
        <f t="shared" si="21"/>
        <v>2.2975529150000005E-4</v>
      </c>
      <c r="O125" s="21">
        <f t="shared" si="22"/>
        <v>13488.263881835337</v>
      </c>
      <c r="P125" s="20">
        <v>3.0990000000000002</v>
      </c>
      <c r="Q125" s="15"/>
      <c r="R125" s="15"/>
      <c r="T125" s="5">
        <v>5.8</v>
      </c>
      <c r="U125" t="s">
        <v>122</v>
      </c>
      <c r="V125" s="8">
        <f t="shared" si="23"/>
        <v>3.7281681361819277</v>
      </c>
      <c r="AA125" s="8">
        <f t="shared" si="26"/>
        <v>3777.9325748412625</v>
      </c>
      <c r="AB125" s="8">
        <f t="shared" si="24"/>
        <v>0.47023764969299564</v>
      </c>
      <c r="AC125">
        <v>0.7</v>
      </c>
    </row>
    <row r="126" spans="1:30">
      <c r="A126" t="s">
        <v>27</v>
      </c>
      <c r="B126" s="13">
        <v>5</v>
      </c>
      <c r="C126" s="22" t="s">
        <v>116</v>
      </c>
      <c r="D126" s="22" t="s">
        <v>33</v>
      </c>
      <c r="E126" t="s">
        <v>20</v>
      </c>
      <c r="F126" s="14">
        <v>40</v>
      </c>
      <c r="G126" s="5">
        <v>16</v>
      </c>
      <c r="H126" s="7">
        <f t="shared" si="20"/>
        <v>10.284601754984628</v>
      </c>
      <c r="I126" s="2">
        <v>1.1000000000000001</v>
      </c>
      <c r="J126" s="8">
        <f t="shared" si="27"/>
        <v>1.2461297716864383</v>
      </c>
      <c r="K126" s="2">
        <v>0.86799999999999999</v>
      </c>
      <c r="L126" s="2">
        <v>5.6000000000000001E-2</v>
      </c>
      <c r="M126" s="3">
        <v>2.65</v>
      </c>
      <c r="N126" s="21">
        <f t="shared" si="21"/>
        <v>2.2975529150000005E-4</v>
      </c>
      <c r="O126" s="21">
        <f t="shared" si="22"/>
        <v>14972.451679094404</v>
      </c>
      <c r="P126" s="19">
        <v>3.44</v>
      </c>
      <c r="Q126" s="15"/>
      <c r="R126" s="15"/>
      <c r="T126" s="5">
        <v>4.8</v>
      </c>
      <c r="U126" t="s">
        <v>122</v>
      </c>
      <c r="V126" s="8">
        <f t="shared" si="23"/>
        <v>3.0853805264953884</v>
      </c>
      <c r="AA126" s="8">
        <f t="shared" si="26"/>
        <v>3777.9325748412625</v>
      </c>
      <c r="AB126" s="8">
        <f t="shared" si="24"/>
        <v>0.47023764969299564</v>
      </c>
      <c r="AC126">
        <v>0.7</v>
      </c>
    </row>
    <row r="127" spans="1:30">
      <c r="A127" t="s">
        <v>27</v>
      </c>
      <c r="B127" s="13">
        <v>5</v>
      </c>
      <c r="C127" s="22" t="s">
        <v>117</v>
      </c>
      <c r="D127" s="22" t="s">
        <v>33</v>
      </c>
      <c r="E127" t="s">
        <v>20</v>
      </c>
      <c r="F127" s="14">
        <v>40</v>
      </c>
      <c r="G127" s="5">
        <v>20</v>
      </c>
      <c r="H127" s="7">
        <f t="shared" si="20"/>
        <v>12.855752193730785</v>
      </c>
      <c r="I127" s="2">
        <v>1.1000000000000001</v>
      </c>
      <c r="J127" s="8">
        <f t="shared" si="27"/>
        <v>1.2461297716864383</v>
      </c>
      <c r="K127" s="2">
        <v>0.86799999999999999</v>
      </c>
      <c r="L127" s="2">
        <v>5.6000000000000001E-2</v>
      </c>
      <c r="M127" s="3">
        <v>2.65</v>
      </c>
      <c r="N127" s="21">
        <f t="shared" si="21"/>
        <v>2.2975529150000005E-4</v>
      </c>
      <c r="O127" s="21">
        <f t="shared" si="22"/>
        <v>17227.02434472548</v>
      </c>
      <c r="P127" s="20">
        <v>3.9580000000000002</v>
      </c>
      <c r="Q127" s="15"/>
      <c r="R127" s="15"/>
      <c r="T127" s="5">
        <v>6</v>
      </c>
      <c r="U127" t="s">
        <v>122</v>
      </c>
      <c r="V127" s="8">
        <f t="shared" si="23"/>
        <v>3.8567256581192355</v>
      </c>
      <c r="AA127" s="8">
        <f t="shared" si="26"/>
        <v>3777.9325748412625</v>
      </c>
      <c r="AB127" s="8">
        <f t="shared" si="24"/>
        <v>0.47023764969299564</v>
      </c>
      <c r="AC127">
        <v>0.7</v>
      </c>
    </row>
    <row r="128" spans="1:30">
      <c r="A128" t="s">
        <v>158</v>
      </c>
      <c r="B128" s="13">
        <v>6</v>
      </c>
      <c r="C128" t="s">
        <v>36</v>
      </c>
      <c r="E128" t="s">
        <v>35</v>
      </c>
      <c r="F128" s="3">
        <v>15</v>
      </c>
      <c r="G128" s="3">
        <v>30</v>
      </c>
      <c r="H128" s="7">
        <f>SIN(RADIANS(F128))*G128</f>
        <v>7.7645713530756222</v>
      </c>
      <c r="I128" s="3">
        <v>2</v>
      </c>
      <c r="J128" s="3">
        <v>2</v>
      </c>
      <c r="K128" s="6">
        <f t="shared" ref="K128:K134" si="28">3.14*J128*(I128/2)^2</f>
        <v>6.28</v>
      </c>
      <c r="L128">
        <v>2</v>
      </c>
      <c r="M128" s="3">
        <v>2</v>
      </c>
      <c r="N128" s="8">
        <f>M128*3.14*(L128/2)^2</f>
        <v>6.28</v>
      </c>
      <c r="O128" s="3">
        <v>6</v>
      </c>
      <c r="P128" s="6">
        <f>O128*N128</f>
        <v>37.68</v>
      </c>
      <c r="Q128" s="3">
        <v>1.85</v>
      </c>
      <c r="R128" s="3">
        <f>90-17</f>
        <v>73</v>
      </c>
      <c r="S128" s="3">
        <v>1.6</v>
      </c>
      <c r="T128" t="s">
        <v>122</v>
      </c>
      <c r="V128" t="s">
        <v>122</v>
      </c>
      <c r="X128" s="3">
        <v>0.85</v>
      </c>
      <c r="Y128" s="3" t="s">
        <v>45</v>
      </c>
      <c r="Z128" s="12">
        <v>6000000000</v>
      </c>
      <c r="AA128" s="6">
        <f t="shared" si="26"/>
        <v>1</v>
      </c>
      <c r="AB128" s="6">
        <f t="shared" ref="AB128:AB136" si="29">J128/M128</f>
        <v>1</v>
      </c>
      <c r="AC128">
        <v>0.5</v>
      </c>
      <c r="AD128" t="s">
        <v>133</v>
      </c>
    </row>
    <row r="129" spans="1:30">
      <c r="A129" t="s">
        <v>158</v>
      </c>
      <c r="B129" s="13">
        <v>6</v>
      </c>
      <c r="C129" t="s">
        <v>37</v>
      </c>
      <c r="E129" t="s">
        <v>35</v>
      </c>
      <c r="F129" s="3">
        <v>25</v>
      </c>
      <c r="G129" s="3">
        <v>30</v>
      </c>
      <c r="H129" s="7">
        <f t="shared" ref="H129:H136" si="30">SIN(RADIANS(F129))*G129</f>
        <v>12.678547852220984</v>
      </c>
      <c r="I129" s="3">
        <v>2</v>
      </c>
      <c r="J129" s="3">
        <v>2</v>
      </c>
      <c r="K129" s="6">
        <f t="shared" si="28"/>
        <v>6.28</v>
      </c>
      <c r="L129">
        <v>2</v>
      </c>
      <c r="M129" s="3">
        <v>2</v>
      </c>
      <c r="N129" s="8">
        <f t="shared" ref="N129:N136" si="31">M129*3.14*(L129/2)^2</f>
        <v>6.28</v>
      </c>
      <c r="O129" s="3">
        <v>7</v>
      </c>
      <c r="P129" s="6">
        <f t="shared" ref="P129:P136" si="32">O129*N129</f>
        <v>43.96</v>
      </c>
      <c r="Q129" s="3">
        <v>1.8</v>
      </c>
      <c r="R129" s="3">
        <f>90-9</f>
        <v>81</v>
      </c>
      <c r="S129" s="3">
        <v>1.65</v>
      </c>
      <c r="T129" t="s">
        <v>122</v>
      </c>
      <c r="V129" t="s">
        <v>122</v>
      </c>
      <c r="X129" s="3">
        <v>0.85</v>
      </c>
      <c r="Y129" s="3" t="s">
        <v>45</v>
      </c>
      <c r="Z129" s="12">
        <v>6000000000</v>
      </c>
      <c r="AA129" s="6">
        <f t="shared" si="26"/>
        <v>1</v>
      </c>
      <c r="AB129" s="6">
        <f t="shared" si="29"/>
        <v>1</v>
      </c>
      <c r="AC129">
        <v>0.5</v>
      </c>
    </row>
    <row r="130" spans="1:30">
      <c r="A130" t="s">
        <v>158</v>
      </c>
      <c r="B130" s="13">
        <v>6</v>
      </c>
      <c r="C130" t="s">
        <v>38</v>
      </c>
      <c r="E130" t="s">
        <v>35</v>
      </c>
      <c r="F130" s="3">
        <v>70</v>
      </c>
      <c r="G130" s="3">
        <v>30</v>
      </c>
      <c r="H130" s="7">
        <f t="shared" si="30"/>
        <v>28.190778623577248</v>
      </c>
      <c r="I130" s="3">
        <v>2</v>
      </c>
      <c r="J130" s="3">
        <v>2</v>
      </c>
      <c r="K130" s="6">
        <f t="shared" si="28"/>
        <v>6.28</v>
      </c>
      <c r="L130">
        <v>2</v>
      </c>
      <c r="M130" s="3">
        <v>2</v>
      </c>
      <c r="N130" s="8">
        <f t="shared" si="31"/>
        <v>6.28</v>
      </c>
      <c r="O130" s="3">
        <v>8</v>
      </c>
      <c r="P130" s="6">
        <f t="shared" si="32"/>
        <v>50.24</v>
      </c>
      <c r="Q130" s="3">
        <v>1.85</v>
      </c>
      <c r="R130" s="3">
        <f>90-8</f>
        <v>82</v>
      </c>
      <c r="S130" s="3">
        <v>1.75</v>
      </c>
      <c r="T130" t="s">
        <v>122</v>
      </c>
      <c r="V130" t="s">
        <v>122</v>
      </c>
      <c r="X130" s="3">
        <v>0.85</v>
      </c>
      <c r="Y130" s="3" t="s">
        <v>45</v>
      </c>
      <c r="Z130" s="12">
        <v>6000000000</v>
      </c>
      <c r="AA130" s="6">
        <f t="shared" si="26"/>
        <v>1</v>
      </c>
      <c r="AB130" s="6">
        <f t="shared" si="29"/>
        <v>1</v>
      </c>
      <c r="AC130">
        <v>0.5</v>
      </c>
    </row>
    <row r="131" spans="1:30">
      <c r="A131" t="s">
        <v>158</v>
      </c>
      <c r="B131" s="13">
        <v>6</v>
      </c>
      <c r="C131" t="s">
        <v>39</v>
      </c>
      <c r="E131" t="s">
        <v>35</v>
      </c>
      <c r="F131" s="3">
        <v>15</v>
      </c>
      <c r="G131" s="3">
        <v>30</v>
      </c>
      <c r="H131" s="7">
        <f t="shared" si="30"/>
        <v>7.7645713530756222</v>
      </c>
      <c r="I131" s="3">
        <v>2</v>
      </c>
      <c r="J131" s="3">
        <v>2</v>
      </c>
      <c r="K131" s="6">
        <f t="shared" si="28"/>
        <v>6.28</v>
      </c>
      <c r="L131">
        <v>2</v>
      </c>
      <c r="M131" s="3">
        <v>2</v>
      </c>
      <c r="N131" s="8">
        <f t="shared" si="31"/>
        <v>6.28</v>
      </c>
      <c r="O131" s="3">
        <v>8</v>
      </c>
      <c r="P131" s="6">
        <f t="shared" si="32"/>
        <v>50.24</v>
      </c>
      <c r="Q131" s="3">
        <v>1.5</v>
      </c>
      <c r="R131" s="3">
        <f>90-14</f>
        <v>76</v>
      </c>
      <c r="S131" s="3">
        <v>1.35</v>
      </c>
      <c r="T131" t="s">
        <v>122</v>
      </c>
      <c r="V131" t="s">
        <v>122</v>
      </c>
      <c r="X131" s="3">
        <v>0.85</v>
      </c>
      <c r="Y131" s="3" t="s">
        <v>45</v>
      </c>
      <c r="Z131" s="12">
        <v>6000000000</v>
      </c>
      <c r="AA131" s="6">
        <f t="shared" si="26"/>
        <v>1</v>
      </c>
      <c r="AB131" s="6">
        <f t="shared" si="29"/>
        <v>1</v>
      </c>
      <c r="AC131">
        <v>0.5</v>
      </c>
    </row>
    <row r="132" spans="1:30">
      <c r="A132" t="s">
        <v>158</v>
      </c>
      <c r="B132" s="13">
        <v>6</v>
      </c>
      <c r="C132" t="s">
        <v>40</v>
      </c>
      <c r="E132" t="s">
        <v>35</v>
      </c>
      <c r="F132" s="3">
        <v>15</v>
      </c>
      <c r="G132" s="3">
        <v>10</v>
      </c>
      <c r="H132" s="7">
        <f t="shared" si="30"/>
        <v>2.5881904510252074</v>
      </c>
      <c r="I132" s="3">
        <v>2</v>
      </c>
      <c r="J132" s="3">
        <v>2</v>
      </c>
      <c r="K132" s="6">
        <f t="shared" si="28"/>
        <v>6.28</v>
      </c>
      <c r="L132">
        <v>2</v>
      </c>
      <c r="M132" s="3">
        <v>2</v>
      </c>
      <c r="N132" s="8">
        <f t="shared" si="31"/>
        <v>6.28</v>
      </c>
      <c r="O132" s="3">
        <v>0.4</v>
      </c>
      <c r="P132" s="6">
        <f t="shared" si="32"/>
        <v>2.5120000000000005</v>
      </c>
      <c r="Q132" s="3">
        <v>1.1000000000000001</v>
      </c>
      <c r="R132" s="3">
        <f>90-15</f>
        <v>75</v>
      </c>
      <c r="S132" s="3">
        <v>1.1000000000000001</v>
      </c>
      <c r="T132" t="s">
        <v>122</v>
      </c>
      <c r="V132" t="s">
        <v>122</v>
      </c>
      <c r="X132" s="3">
        <v>0.85</v>
      </c>
      <c r="Y132" s="3" t="s">
        <v>45</v>
      </c>
      <c r="Z132" s="12">
        <v>6000000000</v>
      </c>
      <c r="AA132" s="6">
        <f t="shared" si="26"/>
        <v>1</v>
      </c>
      <c r="AB132" s="6">
        <f t="shared" si="29"/>
        <v>1</v>
      </c>
      <c r="AC132">
        <v>0.5</v>
      </c>
    </row>
    <row r="133" spans="1:30">
      <c r="A133" t="s">
        <v>158</v>
      </c>
      <c r="B133" s="13">
        <v>6</v>
      </c>
      <c r="C133" t="s">
        <v>41</v>
      </c>
      <c r="E133" t="s">
        <v>35</v>
      </c>
      <c r="F133" s="3">
        <v>15</v>
      </c>
      <c r="G133" s="3">
        <v>40</v>
      </c>
      <c r="H133" s="7">
        <f t="shared" si="30"/>
        <v>10.35276180410083</v>
      </c>
      <c r="I133" s="3">
        <v>2</v>
      </c>
      <c r="J133" s="3">
        <v>2</v>
      </c>
      <c r="K133" s="6">
        <f t="shared" si="28"/>
        <v>6.28</v>
      </c>
      <c r="L133">
        <v>2</v>
      </c>
      <c r="M133" s="3">
        <v>2</v>
      </c>
      <c r="N133" s="8">
        <f t="shared" si="31"/>
        <v>6.28</v>
      </c>
      <c r="O133" s="3">
        <v>9</v>
      </c>
      <c r="P133" s="6">
        <f t="shared" si="32"/>
        <v>56.52</v>
      </c>
      <c r="Q133" s="3">
        <v>2.15</v>
      </c>
      <c r="R133" s="3">
        <f>90-10</f>
        <v>80</v>
      </c>
      <c r="S133" s="3">
        <v>1.95</v>
      </c>
      <c r="T133" t="s">
        <v>122</v>
      </c>
      <c r="V133" t="s">
        <v>122</v>
      </c>
      <c r="X133" s="3">
        <v>0.85</v>
      </c>
      <c r="Y133" s="3" t="s">
        <v>45</v>
      </c>
      <c r="Z133" s="12">
        <v>6000000000</v>
      </c>
      <c r="AA133" s="6">
        <f t="shared" si="26"/>
        <v>1</v>
      </c>
      <c r="AB133" s="6">
        <f t="shared" si="29"/>
        <v>1</v>
      </c>
      <c r="AC133">
        <v>0.5</v>
      </c>
    </row>
    <row r="134" spans="1:30">
      <c r="A134" t="s">
        <v>158</v>
      </c>
      <c r="B134" s="13">
        <v>6</v>
      </c>
      <c r="C134" t="s">
        <v>42</v>
      </c>
      <c r="E134" t="s">
        <v>35</v>
      </c>
      <c r="F134" s="3">
        <v>15</v>
      </c>
      <c r="G134" s="3">
        <v>30</v>
      </c>
      <c r="H134" s="7">
        <f t="shared" si="30"/>
        <v>7.7645713530756222</v>
      </c>
      <c r="I134" s="3">
        <v>2</v>
      </c>
      <c r="J134" s="3">
        <v>2</v>
      </c>
      <c r="K134" s="6">
        <f t="shared" si="28"/>
        <v>6.28</v>
      </c>
      <c r="L134">
        <v>2</v>
      </c>
      <c r="M134" s="3">
        <v>2</v>
      </c>
      <c r="N134" s="8">
        <f t="shared" si="31"/>
        <v>6.28</v>
      </c>
      <c r="O134" s="3">
        <v>7</v>
      </c>
      <c r="P134" s="6">
        <f t="shared" si="32"/>
        <v>43.96</v>
      </c>
      <c r="Q134" s="3">
        <v>1.2</v>
      </c>
      <c r="R134" s="3">
        <f>90-8</f>
        <v>82</v>
      </c>
      <c r="S134" s="3">
        <v>1</v>
      </c>
      <c r="T134" t="s">
        <v>122</v>
      </c>
      <c r="V134" t="s">
        <v>122</v>
      </c>
      <c r="X134" s="3">
        <v>0.85</v>
      </c>
      <c r="Y134" s="3" t="s">
        <v>45</v>
      </c>
      <c r="Z134" s="12">
        <v>6000000000</v>
      </c>
      <c r="AA134" s="6">
        <f t="shared" si="26"/>
        <v>1</v>
      </c>
      <c r="AB134" s="6">
        <f t="shared" si="29"/>
        <v>1</v>
      </c>
      <c r="AC134">
        <v>0.5</v>
      </c>
    </row>
    <row r="135" spans="1:30">
      <c r="A135" t="s">
        <v>158</v>
      </c>
      <c r="B135" s="13">
        <v>6</v>
      </c>
      <c r="C135" t="s">
        <v>43</v>
      </c>
      <c r="E135" t="s">
        <v>35</v>
      </c>
      <c r="F135" s="3">
        <v>15</v>
      </c>
      <c r="G135" s="3">
        <v>60</v>
      </c>
      <c r="H135" s="7">
        <f t="shared" si="30"/>
        <v>15.529142706151244</v>
      </c>
      <c r="I135" s="3">
        <v>1</v>
      </c>
      <c r="J135" s="3">
        <v>2</v>
      </c>
      <c r="K135" s="6">
        <f>3.14*J135*(I135/2)^2</f>
        <v>1.57</v>
      </c>
      <c r="L135" s="1">
        <v>2</v>
      </c>
      <c r="M135" s="3">
        <v>2</v>
      </c>
      <c r="N135" s="8">
        <f t="shared" si="31"/>
        <v>6.28</v>
      </c>
      <c r="O135" s="3">
        <v>2</v>
      </c>
      <c r="P135" s="6">
        <f t="shared" si="32"/>
        <v>12.56</v>
      </c>
      <c r="Q135" s="3">
        <v>1.6</v>
      </c>
      <c r="R135" s="3">
        <f>90-2</f>
        <v>88</v>
      </c>
      <c r="S135" s="3">
        <v>1.55</v>
      </c>
      <c r="T135" t="s">
        <v>122</v>
      </c>
      <c r="V135" t="s">
        <v>122</v>
      </c>
      <c r="X135" s="3">
        <v>0.85</v>
      </c>
      <c r="Y135" s="3" t="s">
        <v>45</v>
      </c>
      <c r="Z135" s="12">
        <v>6000000000</v>
      </c>
      <c r="AA135" s="6">
        <f t="shared" ref="AA135:AA136" si="33">K135/N135</f>
        <v>0.25</v>
      </c>
      <c r="AB135" s="6">
        <f t="shared" si="29"/>
        <v>1</v>
      </c>
      <c r="AC135">
        <v>0.5</v>
      </c>
    </row>
    <row r="136" spans="1:30">
      <c r="A136" t="s">
        <v>158</v>
      </c>
      <c r="B136" s="13">
        <v>6</v>
      </c>
      <c r="C136" t="s">
        <v>44</v>
      </c>
      <c r="E136" t="s">
        <v>35</v>
      </c>
      <c r="F136" s="3">
        <v>15</v>
      </c>
      <c r="G136" s="3">
        <v>81</v>
      </c>
      <c r="H136" s="7">
        <f t="shared" si="30"/>
        <v>20.964342653304179</v>
      </c>
      <c r="I136" s="3">
        <v>1</v>
      </c>
      <c r="J136" s="3">
        <v>2</v>
      </c>
      <c r="K136" s="6">
        <f>3.14*J136*(I136/2)^2</f>
        <v>1.57</v>
      </c>
      <c r="L136" s="1">
        <v>2</v>
      </c>
      <c r="M136" s="3">
        <v>2</v>
      </c>
      <c r="N136" s="8">
        <f t="shared" si="31"/>
        <v>6.28</v>
      </c>
      <c r="O136" s="3">
        <v>6</v>
      </c>
      <c r="P136" s="6">
        <f t="shared" si="32"/>
        <v>37.68</v>
      </c>
      <c r="Q136" s="3">
        <v>1.9</v>
      </c>
      <c r="R136" s="3">
        <f>90-9</f>
        <v>81</v>
      </c>
      <c r="S136" s="3">
        <v>1.75</v>
      </c>
      <c r="T136" t="s">
        <v>122</v>
      </c>
      <c r="V136" t="s">
        <v>122</v>
      </c>
      <c r="X136" s="3">
        <v>0.85</v>
      </c>
      <c r="Y136" s="3" t="s">
        <v>45</v>
      </c>
      <c r="Z136" s="12">
        <v>6000000000</v>
      </c>
      <c r="AA136" s="6">
        <f t="shared" si="33"/>
        <v>0.25</v>
      </c>
      <c r="AB136" s="6">
        <f t="shared" si="29"/>
        <v>1</v>
      </c>
      <c r="AC136">
        <v>0.5</v>
      </c>
    </row>
    <row r="137" spans="1:30">
      <c r="A137" t="s">
        <v>152</v>
      </c>
      <c r="B137" s="13">
        <v>7</v>
      </c>
      <c r="C137">
        <v>1</v>
      </c>
      <c r="D137" t="s">
        <v>47</v>
      </c>
      <c r="E137" t="s">
        <v>35</v>
      </c>
      <c r="F137" s="3">
        <v>8</v>
      </c>
      <c r="G137" s="11">
        <v>0.25</v>
      </c>
      <c r="H137" s="7">
        <f>SIN(RADIANS(F137))*G137</f>
        <v>3.4793275240016359E-2</v>
      </c>
      <c r="I137" s="3">
        <v>0.1</v>
      </c>
      <c r="J137" t="s">
        <v>122</v>
      </c>
      <c r="K137" t="s">
        <v>122</v>
      </c>
      <c r="L137" s="3">
        <v>0.1</v>
      </c>
      <c r="M137" t="s">
        <v>122</v>
      </c>
      <c r="N137" t="s">
        <v>122</v>
      </c>
      <c r="O137" s="11">
        <v>0.14335159341269901</v>
      </c>
      <c r="P137" t="s">
        <v>122</v>
      </c>
      <c r="Q137" s="31">
        <v>7.41197533320061E-2</v>
      </c>
      <c r="R137" s="11">
        <v>33.938537093533697</v>
      </c>
      <c r="S137" s="32">
        <f>SIN(RADIANS(R137))*Q137</f>
        <v>4.1381299052125078E-2</v>
      </c>
      <c r="T137" s="11">
        <v>0.15794708573701899</v>
      </c>
      <c r="U137" s="11">
        <v>32.113146173716103</v>
      </c>
      <c r="V137" s="8">
        <f>SIN(RADIANS(U137))*T137</f>
        <v>8.3963554500025614E-2</v>
      </c>
      <c r="W137" s="8">
        <f>V137/H137</f>
        <v>2.4132121486354827</v>
      </c>
      <c r="X137" s="3">
        <v>0.7</v>
      </c>
      <c r="Y137" s="3">
        <v>0.5</v>
      </c>
      <c r="AA137" s="6">
        <v>1</v>
      </c>
      <c r="AB137" s="6">
        <v>1</v>
      </c>
      <c r="AC137">
        <v>0.5</v>
      </c>
      <c r="AD137" t="s">
        <v>175</v>
      </c>
    </row>
    <row r="138" spans="1:30">
      <c r="A138" t="s">
        <v>152</v>
      </c>
      <c r="B138" s="13">
        <v>7</v>
      </c>
      <c r="C138">
        <f>1+C137</f>
        <v>2</v>
      </c>
      <c r="E138" t="s">
        <v>35</v>
      </c>
      <c r="F138" s="3">
        <v>8</v>
      </c>
      <c r="G138" s="11">
        <v>0.5</v>
      </c>
      <c r="H138" s="7">
        <f t="shared" ref="H138:H152" si="34">SIN(RADIANS(F138))*G138</f>
        <v>6.9586550480032719E-2</v>
      </c>
      <c r="I138" s="3">
        <v>0.1</v>
      </c>
      <c r="J138" t="s">
        <v>122</v>
      </c>
      <c r="K138" t="s">
        <v>122</v>
      </c>
      <c r="L138" s="3">
        <v>0.1</v>
      </c>
      <c r="M138" t="s">
        <v>122</v>
      </c>
      <c r="N138" t="s">
        <v>122</v>
      </c>
      <c r="O138" s="11">
        <v>0.245835932759607</v>
      </c>
      <c r="P138" t="s">
        <v>122</v>
      </c>
      <c r="Q138" s="31">
        <v>0.136264173463296</v>
      </c>
      <c r="R138" s="11">
        <v>35.342127921932899</v>
      </c>
      <c r="S138" s="32">
        <f t="shared" ref="S138:S145" si="35">SIN(RADIANS(R138))*Q138</f>
        <v>7.882303998677169E-2</v>
      </c>
      <c r="T138" s="11">
        <v>0.26799283867117402</v>
      </c>
      <c r="U138" s="11">
        <v>33.063046782817501</v>
      </c>
      <c r="V138" s="8">
        <f t="shared" ref="V138:V152" si="36">SIN(RADIANS(U138))*T138</f>
        <v>0.14620659015283907</v>
      </c>
      <c r="W138" s="8">
        <f t="shared" ref="W138:W152" si="37">V138/H138</f>
        <v>2.1010754110421357</v>
      </c>
      <c r="X138" s="3">
        <v>0.7</v>
      </c>
      <c r="Y138" s="3">
        <v>0.5</v>
      </c>
      <c r="AA138" s="6">
        <v>1</v>
      </c>
      <c r="AB138" s="6">
        <v>1</v>
      </c>
      <c r="AC138">
        <v>0.5</v>
      </c>
    </row>
    <row r="139" spans="1:30">
      <c r="A139" t="s">
        <v>152</v>
      </c>
      <c r="B139" s="13">
        <v>7</v>
      </c>
      <c r="C139">
        <f t="shared" ref="C139:C146" si="38">1+C138</f>
        <v>3</v>
      </c>
      <c r="E139" t="s">
        <v>35</v>
      </c>
      <c r="F139" s="3">
        <v>8</v>
      </c>
      <c r="G139" s="11">
        <v>1</v>
      </c>
      <c r="H139" s="7">
        <f t="shared" si="34"/>
        <v>0.13917310096006544</v>
      </c>
      <c r="I139" s="3">
        <v>0.1</v>
      </c>
      <c r="J139" t="s">
        <v>122</v>
      </c>
      <c r="K139" t="s">
        <v>122</v>
      </c>
      <c r="L139" s="3">
        <v>0.1</v>
      </c>
      <c r="M139" t="s">
        <v>122</v>
      </c>
      <c r="N139" t="s">
        <v>122</v>
      </c>
      <c r="O139" s="11">
        <v>0.409954449505612</v>
      </c>
      <c r="P139" t="s">
        <v>122</v>
      </c>
      <c r="Q139" s="31">
        <v>0.21265168092301401</v>
      </c>
      <c r="R139" s="11">
        <v>51.1421980802143</v>
      </c>
      <c r="S139" s="32">
        <f t="shared" si="35"/>
        <v>0.16559301849340766</v>
      </c>
      <c r="T139" s="11">
        <v>0.57203103242490405</v>
      </c>
      <c r="U139" s="11">
        <v>34.274871642235198</v>
      </c>
      <c r="V139" s="8">
        <f t="shared" si="36"/>
        <v>0.32214710741191738</v>
      </c>
      <c r="W139" s="8">
        <f t="shared" si="37"/>
        <v>2.3147224944305496</v>
      </c>
      <c r="X139" s="3">
        <v>0.7</v>
      </c>
      <c r="Y139" s="3">
        <v>0.5</v>
      </c>
      <c r="AA139" s="6">
        <v>1</v>
      </c>
      <c r="AB139" s="6">
        <v>1</v>
      </c>
      <c r="AC139">
        <v>0.5</v>
      </c>
    </row>
    <row r="140" spans="1:30">
      <c r="A140" t="s">
        <v>152</v>
      </c>
      <c r="B140" s="13">
        <v>7</v>
      </c>
      <c r="C140">
        <f t="shared" si="38"/>
        <v>4</v>
      </c>
      <c r="E140" t="s">
        <v>35</v>
      </c>
      <c r="F140" s="3">
        <v>8</v>
      </c>
      <c r="G140" s="11">
        <v>2</v>
      </c>
      <c r="H140" s="7">
        <f t="shared" si="34"/>
        <v>0.27834620192013088</v>
      </c>
      <c r="I140" s="3">
        <v>0.1</v>
      </c>
      <c r="J140" t="s">
        <v>122</v>
      </c>
      <c r="K140" t="s">
        <v>122</v>
      </c>
      <c r="L140" s="3">
        <v>0.1</v>
      </c>
      <c r="M140" t="s">
        <v>122</v>
      </c>
      <c r="N140" t="s">
        <v>122</v>
      </c>
      <c r="O140" s="11">
        <v>0.98308734926888697</v>
      </c>
      <c r="P140" t="s">
        <v>122</v>
      </c>
      <c r="Q140" s="31">
        <v>0.30555002983886798</v>
      </c>
      <c r="R140" s="11">
        <v>54.926918456943</v>
      </c>
      <c r="S140" s="32">
        <f t="shared" si="35"/>
        <v>0.25006818624974336</v>
      </c>
      <c r="T140" s="11">
        <v>1.19184404217226</v>
      </c>
      <c r="U140" s="11">
        <v>34.189406099518401</v>
      </c>
      <c r="V140" s="8">
        <f t="shared" si="36"/>
        <v>0.66973344981056537</v>
      </c>
      <c r="W140" s="8">
        <f t="shared" si="37"/>
        <v>2.4061167179236014</v>
      </c>
      <c r="X140" s="3">
        <v>0.7</v>
      </c>
      <c r="Y140" s="3">
        <v>0.5</v>
      </c>
      <c r="AA140" s="6">
        <v>1</v>
      </c>
      <c r="AB140" s="6">
        <v>1</v>
      </c>
      <c r="AC140">
        <v>0.5</v>
      </c>
    </row>
    <row r="141" spans="1:30">
      <c r="A141" t="s">
        <v>152</v>
      </c>
      <c r="B141" s="13">
        <v>7</v>
      </c>
      <c r="C141">
        <f t="shared" si="38"/>
        <v>5</v>
      </c>
      <c r="E141" t="s">
        <v>35</v>
      </c>
      <c r="F141" s="3">
        <v>8</v>
      </c>
      <c r="G141" s="11">
        <v>3</v>
      </c>
      <c r="H141" s="7">
        <f t="shared" si="34"/>
        <v>0.41751930288019634</v>
      </c>
      <c r="I141" s="3">
        <v>0.1</v>
      </c>
      <c r="J141" t="s">
        <v>122</v>
      </c>
      <c r="K141" t="s">
        <v>122</v>
      </c>
      <c r="L141" s="3">
        <v>0.1</v>
      </c>
      <c r="M141" t="s">
        <v>122</v>
      </c>
      <c r="N141" t="s">
        <v>122</v>
      </c>
      <c r="O141" s="11">
        <v>1.65822600907591</v>
      </c>
      <c r="P141" t="s">
        <v>122</v>
      </c>
      <c r="Q141" s="31">
        <v>0.41030435647503399</v>
      </c>
      <c r="R141" s="11">
        <v>54.6135448003146</v>
      </c>
      <c r="S141" s="32">
        <f t="shared" si="35"/>
        <v>0.33450666457658984</v>
      </c>
      <c r="T141" s="11">
        <v>1.7635170081559499</v>
      </c>
      <c r="U141" s="11">
        <v>34.101814548276302</v>
      </c>
      <c r="V141" s="8">
        <f t="shared" si="36"/>
        <v>0.98874264927394917</v>
      </c>
      <c r="W141" s="8">
        <f t="shared" si="37"/>
        <v>2.3681363770567048</v>
      </c>
      <c r="X141" s="3">
        <v>0.7</v>
      </c>
      <c r="Y141" s="3">
        <v>0.5</v>
      </c>
      <c r="AA141" s="6">
        <v>1</v>
      </c>
      <c r="AB141" s="6">
        <v>1</v>
      </c>
      <c r="AC141">
        <v>0.5</v>
      </c>
    </row>
    <row r="142" spans="1:30">
      <c r="A142" t="s">
        <v>152</v>
      </c>
      <c r="B142" s="13">
        <v>7</v>
      </c>
      <c r="C142">
        <f t="shared" si="38"/>
        <v>6</v>
      </c>
      <c r="E142" t="s">
        <v>35</v>
      </c>
      <c r="F142" s="3">
        <v>8</v>
      </c>
      <c r="G142" s="11">
        <v>4</v>
      </c>
      <c r="H142" s="7">
        <f t="shared" si="34"/>
        <v>0.55669240384026175</v>
      </c>
      <c r="I142" s="3">
        <v>0.1</v>
      </c>
      <c r="J142" t="s">
        <v>122</v>
      </c>
      <c r="K142" t="s">
        <v>122</v>
      </c>
      <c r="L142" s="3">
        <v>0.1</v>
      </c>
      <c r="M142" t="s">
        <v>122</v>
      </c>
      <c r="N142" t="s">
        <v>122</v>
      </c>
      <c r="O142" s="11">
        <v>2.3333988531188798</v>
      </c>
      <c r="P142" t="s">
        <v>122</v>
      </c>
      <c r="Q142" s="31">
        <v>0.47925203898945501</v>
      </c>
      <c r="R142" s="11">
        <v>55.2139296078577</v>
      </c>
      <c r="S142" s="32">
        <f t="shared" si="35"/>
        <v>0.393603917605505</v>
      </c>
      <c r="T142" s="11">
        <v>2.4074000397851498</v>
      </c>
      <c r="U142" s="11">
        <v>33.334750672350097</v>
      </c>
      <c r="V142" s="8">
        <f t="shared" si="36"/>
        <v>1.3229376905815697</v>
      </c>
      <c r="W142" s="8">
        <f t="shared" si="37"/>
        <v>2.3764249008168177</v>
      </c>
      <c r="X142" s="3">
        <v>0.7</v>
      </c>
      <c r="Y142" s="3">
        <v>0.5</v>
      </c>
      <c r="AA142" s="6">
        <v>1</v>
      </c>
      <c r="AB142" s="6">
        <v>1</v>
      </c>
      <c r="AC142">
        <v>0.5</v>
      </c>
    </row>
    <row r="143" spans="1:30">
      <c r="A143" t="s">
        <v>152</v>
      </c>
      <c r="B143" s="13">
        <v>7</v>
      </c>
      <c r="C143">
        <f t="shared" si="38"/>
        <v>7</v>
      </c>
      <c r="E143" t="s">
        <v>35</v>
      </c>
      <c r="F143" s="3">
        <v>8</v>
      </c>
      <c r="G143" s="11">
        <v>5</v>
      </c>
      <c r="H143" s="7">
        <f t="shared" si="34"/>
        <v>0.69586550480032716</v>
      </c>
      <c r="I143" s="3">
        <v>0.1</v>
      </c>
      <c r="J143" t="s">
        <v>122</v>
      </c>
      <c r="K143" t="s">
        <v>122</v>
      </c>
      <c r="L143" s="3">
        <v>0.1</v>
      </c>
      <c r="M143" t="s">
        <v>122</v>
      </c>
      <c r="N143" t="s">
        <v>122</v>
      </c>
      <c r="O143" s="11">
        <v>2.8044234401305799</v>
      </c>
      <c r="P143" t="s">
        <v>122</v>
      </c>
      <c r="Q143" s="31">
        <v>0.51215436642132395</v>
      </c>
      <c r="R143" s="11">
        <v>57.409671212781497</v>
      </c>
      <c r="S143" s="32">
        <f t="shared" si="35"/>
        <v>0.43151224359360107</v>
      </c>
      <c r="T143" s="11">
        <v>3.0151183608514001</v>
      </c>
      <c r="U143" s="11">
        <v>33.019251007196502</v>
      </c>
      <c r="V143" s="8">
        <f t="shared" si="36"/>
        <v>1.6430006854492376</v>
      </c>
      <c r="W143" s="8">
        <f t="shared" si="37"/>
        <v>2.3610894262112949</v>
      </c>
      <c r="X143" s="3">
        <v>0.7</v>
      </c>
      <c r="Y143" s="3">
        <v>0.5</v>
      </c>
      <c r="AA143" s="6">
        <v>1</v>
      </c>
      <c r="AB143" s="6">
        <v>1</v>
      </c>
      <c r="AC143">
        <v>0.5</v>
      </c>
    </row>
    <row r="144" spans="1:30">
      <c r="A144" t="s">
        <v>152</v>
      </c>
      <c r="B144" s="13">
        <v>7</v>
      </c>
      <c r="C144">
        <f t="shared" si="38"/>
        <v>8</v>
      </c>
      <c r="E144" t="s">
        <v>35</v>
      </c>
      <c r="F144" s="3">
        <v>8</v>
      </c>
      <c r="G144" s="11">
        <v>6</v>
      </c>
      <c r="H144" s="7">
        <f t="shared" si="34"/>
        <v>0.83503860576039268</v>
      </c>
      <c r="I144" s="3">
        <v>0.1</v>
      </c>
      <c r="J144" t="s">
        <v>122</v>
      </c>
      <c r="K144" t="s">
        <v>122</v>
      </c>
      <c r="L144" s="3">
        <v>0.1</v>
      </c>
      <c r="M144" t="s">
        <v>122</v>
      </c>
      <c r="N144" t="s">
        <v>122</v>
      </c>
      <c r="O144" s="11">
        <v>3.3980326972216699</v>
      </c>
      <c r="P144" t="s">
        <v>122</v>
      </c>
      <c r="Q144" s="31">
        <v>0.60493335985677199</v>
      </c>
      <c r="R144" s="11">
        <v>57.096297556153097</v>
      </c>
      <c r="S144" s="32">
        <f t="shared" si="35"/>
        <v>0.50789283152852971</v>
      </c>
      <c r="T144" s="11">
        <v>3.5870300377959001</v>
      </c>
      <c r="U144" s="11">
        <v>34.301234147948897</v>
      </c>
      <c r="V144" s="8">
        <f t="shared" si="36"/>
        <v>2.0214486921646877</v>
      </c>
      <c r="W144" s="8">
        <f t="shared" si="37"/>
        <v>2.4207847136887053</v>
      </c>
      <c r="X144" s="3">
        <v>0.7</v>
      </c>
      <c r="Y144" s="3">
        <v>0.5</v>
      </c>
      <c r="AA144" s="6">
        <v>1</v>
      </c>
      <c r="AB144" s="6">
        <v>1</v>
      </c>
      <c r="AC144">
        <v>0.5</v>
      </c>
    </row>
    <row r="145" spans="1:29">
      <c r="A145" t="s">
        <v>152</v>
      </c>
      <c r="B145" s="13">
        <v>7</v>
      </c>
      <c r="C145">
        <f t="shared" si="38"/>
        <v>9</v>
      </c>
      <c r="E145" t="s">
        <v>35</v>
      </c>
      <c r="F145" s="3">
        <v>8</v>
      </c>
      <c r="G145" s="11">
        <v>7</v>
      </c>
      <c r="H145" s="7">
        <f t="shared" si="34"/>
        <v>0.97421170672045809</v>
      </c>
      <c r="I145" s="3">
        <v>0.1</v>
      </c>
      <c r="J145" t="s">
        <v>122</v>
      </c>
      <c r="K145" t="s">
        <v>122</v>
      </c>
      <c r="L145" s="3">
        <v>0.1</v>
      </c>
      <c r="M145" t="s">
        <v>122</v>
      </c>
      <c r="N145" t="s">
        <v>122</v>
      </c>
      <c r="O145" s="11">
        <v>3.8078333176655499</v>
      </c>
      <c r="P145" t="s">
        <v>122</v>
      </c>
      <c r="Q145" s="31">
        <v>0.66178635369007299</v>
      </c>
      <c r="R145" s="11">
        <v>56.7786718824742</v>
      </c>
      <c r="S145" s="32">
        <f t="shared" si="35"/>
        <v>0.55362427485006716</v>
      </c>
      <c r="T145" s="11">
        <v>4.2426496916650001</v>
      </c>
      <c r="U145" s="11">
        <v>31.2508371158568</v>
      </c>
      <c r="V145" s="8">
        <f t="shared" si="36"/>
        <v>2.2010261969040288</v>
      </c>
      <c r="W145" s="8">
        <f t="shared" si="37"/>
        <v>2.2592894149398628</v>
      </c>
      <c r="X145" s="3">
        <v>0.7</v>
      </c>
      <c r="Y145" s="3">
        <v>0.5</v>
      </c>
      <c r="AA145" s="6">
        <v>1</v>
      </c>
      <c r="AB145" s="6">
        <v>1</v>
      </c>
      <c r="AC145">
        <v>0.5</v>
      </c>
    </row>
    <row r="146" spans="1:29">
      <c r="A146" t="s">
        <v>152</v>
      </c>
      <c r="B146" s="13">
        <v>7</v>
      </c>
      <c r="C146">
        <f t="shared" si="38"/>
        <v>10</v>
      </c>
      <c r="E146" t="s">
        <v>35</v>
      </c>
      <c r="F146" s="3">
        <v>8</v>
      </c>
      <c r="G146" s="11">
        <v>8</v>
      </c>
      <c r="H146" s="7">
        <f t="shared" si="34"/>
        <v>1.1133848076805235</v>
      </c>
      <c r="I146" s="3">
        <v>0.1</v>
      </c>
      <c r="J146" t="s">
        <v>122</v>
      </c>
      <c r="K146" t="s">
        <v>122</v>
      </c>
      <c r="L146" s="3">
        <v>0.1</v>
      </c>
      <c r="M146" t="s">
        <v>122</v>
      </c>
      <c r="N146" t="s">
        <v>122</v>
      </c>
      <c r="O146" s="11">
        <v>4.4217821951407101</v>
      </c>
      <c r="P146" t="s">
        <v>122</v>
      </c>
      <c r="Q146" s="11">
        <v>0.67422085034352197</v>
      </c>
      <c r="R146" s="11">
        <v>58.288563137138098</v>
      </c>
      <c r="S146" s="32">
        <f>SIN(RADIANS(R146))*Q146</f>
        <v>0.57356385930855158</v>
      </c>
      <c r="T146" s="11">
        <v>4.8551827143283797</v>
      </c>
      <c r="U146" s="11">
        <v>32.988636484432199</v>
      </c>
      <c r="V146" s="8">
        <f t="shared" si="36"/>
        <v>2.6435143935538163</v>
      </c>
      <c r="W146" s="8">
        <f t="shared" si="37"/>
        <v>2.3743043513059598</v>
      </c>
      <c r="X146" s="3">
        <v>0.7</v>
      </c>
      <c r="Y146" s="3">
        <v>0.5</v>
      </c>
      <c r="AA146" s="6">
        <v>1</v>
      </c>
      <c r="AB146" s="6">
        <v>1</v>
      </c>
      <c r="AC146">
        <v>0.5</v>
      </c>
    </row>
    <row r="147" spans="1:29">
      <c r="A147" t="s">
        <v>151</v>
      </c>
      <c r="B147" s="13">
        <v>8</v>
      </c>
      <c r="C147">
        <v>1</v>
      </c>
      <c r="D147" t="s">
        <v>126</v>
      </c>
      <c r="E147" t="s">
        <v>20</v>
      </c>
      <c r="F147" s="3">
        <v>12.7</v>
      </c>
      <c r="G147" s="3">
        <v>3.6</v>
      </c>
      <c r="H147" s="7">
        <f t="shared" si="34"/>
        <v>0.79144633567021505</v>
      </c>
      <c r="I147" s="3">
        <v>0.05</v>
      </c>
      <c r="J147" t="s">
        <v>122</v>
      </c>
      <c r="K147" t="s">
        <v>122</v>
      </c>
      <c r="L147" s="3">
        <f>I147</f>
        <v>0.05</v>
      </c>
      <c r="M147" t="s">
        <v>122</v>
      </c>
      <c r="N147" t="s">
        <v>122</v>
      </c>
      <c r="O147" s="10">
        <v>3.1</v>
      </c>
      <c r="T147" s="10">
        <v>2.25</v>
      </c>
      <c r="U147" s="10">
        <v>21.3</v>
      </c>
      <c r="V147" s="8">
        <f t="shared" si="36"/>
        <v>0.81731526856420134</v>
      </c>
      <c r="W147" s="8">
        <f t="shared" si="37"/>
        <v>1.0326856436476894</v>
      </c>
      <c r="AA147" s="6">
        <v>1</v>
      </c>
      <c r="AB147" s="6">
        <v>1</v>
      </c>
      <c r="AC147">
        <v>0.7</v>
      </c>
    </row>
    <row r="148" spans="1:29">
      <c r="A148" t="s">
        <v>151</v>
      </c>
      <c r="B148" s="13">
        <v>8</v>
      </c>
      <c r="C148">
        <f>1+C147</f>
        <v>2</v>
      </c>
      <c r="D148" t="s">
        <v>127</v>
      </c>
      <c r="E148" t="s">
        <v>20</v>
      </c>
      <c r="F148" s="3">
        <v>11.4</v>
      </c>
      <c r="G148" s="3">
        <v>3.05</v>
      </c>
      <c r="H148" s="7">
        <f t="shared" si="34"/>
        <v>0.60285488815633481</v>
      </c>
      <c r="I148" s="3">
        <v>0.05</v>
      </c>
      <c r="J148" t="s">
        <v>122</v>
      </c>
      <c r="K148" t="s">
        <v>122</v>
      </c>
      <c r="L148" s="3">
        <v>5.2499999999999998E-2</v>
      </c>
      <c r="M148" t="s">
        <v>122</v>
      </c>
      <c r="N148" t="s">
        <v>122</v>
      </c>
      <c r="O148" s="10">
        <v>2.1</v>
      </c>
      <c r="T148" s="10">
        <v>1.86</v>
      </c>
      <c r="U148" s="10">
        <v>16.3</v>
      </c>
      <c r="V148" s="8">
        <f t="shared" si="36"/>
        <v>0.52204007859266532</v>
      </c>
      <c r="W148" s="8">
        <f t="shared" si="37"/>
        <v>0.86594649699064519</v>
      </c>
      <c r="AA148" s="6">
        <v>1</v>
      </c>
      <c r="AB148" s="6">
        <v>1</v>
      </c>
      <c r="AC148">
        <v>0.7</v>
      </c>
    </row>
    <row r="149" spans="1:29">
      <c r="A149" t="s">
        <v>151</v>
      </c>
      <c r="B149" s="13">
        <v>8</v>
      </c>
      <c r="C149">
        <f t="shared" ref="C149:C152" si="39">1+C148</f>
        <v>3</v>
      </c>
      <c r="D149" t="s">
        <v>128</v>
      </c>
      <c r="E149" t="s">
        <v>20</v>
      </c>
      <c r="F149" s="3">
        <v>11.7</v>
      </c>
      <c r="G149" s="3">
        <v>3.56</v>
      </c>
      <c r="H149" s="7">
        <f t="shared" si="34"/>
        <v>0.72192277146918438</v>
      </c>
      <c r="I149" s="3">
        <v>0.03</v>
      </c>
      <c r="J149" t="s">
        <v>122</v>
      </c>
      <c r="K149" t="s">
        <v>122</v>
      </c>
      <c r="L149" s="3">
        <v>0.03</v>
      </c>
      <c r="M149" t="s">
        <v>122</v>
      </c>
      <c r="N149" t="s">
        <v>122</v>
      </c>
      <c r="O149" s="10">
        <v>1.5</v>
      </c>
      <c r="T149" s="10">
        <v>2.16</v>
      </c>
      <c r="U149" s="10">
        <v>24.9</v>
      </c>
      <c r="V149" s="8">
        <f t="shared" si="36"/>
        <v>0.90943735687378069</v>
      </c>
      <c r="W149" s="8">
        <f t="shared" si="37"/>
        <v>1.2597432756179523</v>
      </c>
      <c r="AA149" s="6">
        <v>1</v>
      </c>
      <c r="AB149" s="6">
        <v>1</v>
      </c>
      <c r="AC149">
        <v>0.7</v>
      </c>
    </row>
    <row r="150" spans="1:29">
      <c r="A150" t="s">
        <v>151</v>
      </c>
      <c r="B150" s="13">
        <v>8</v>
      </c>
      <c r="C150">
        <f t="shared" si="39"/>
        <v>4</v>
      </c>
      <c r="D150" t="s">
        <v>129</v>
      </c>
      <c r="E150" t="s">
        <v>20</v>
      </c>
      <c r="F150" s="3">
        <v>11.2</v>
      </c>
      <c r="G150" s="3">
        <v>3.14</v>
      </c>
      <c r="H150" s="7">
        <f t="shared" si="34"/>
        <v>0.60989586283071195</v>
      </c>
      <c r="I150" s="3">
        <v>0.03</v>
      </c>
      <c r="J150" t="s">
        <v>122</v>
      </c>
      <c r="K150" t="s">
        <v>122</v>
      </c>
      <c r="L150" s="3">
        <v>0.03</v>
      </c>
      <c r="M150" t="s">
        <v>122</v>
      </c>
      <c r="N150" t="s">
        <v>122</v>
      </c>
      <c r="O150" s="10">
        <v>1.2</v>
      </c>
      <c r="T150" s="10">
        <v>1.71</v>
      </c>
      <c r="U150" s="10">
        <v>19.3</v>
      </c>
      <c r="V150" s="8">
        <f t="shared" si="36"/>
        <v>0.56517961153961149</v>
      </c>
      <c r="W150" s="8">
        <f t="shared" si="37"/>
        <v>0.92668215343590177</v>
      </c>
      <c r="AA150" s="6">
        <v>1</v>
      </c>
      <c r="AB150" s="6">
        <v>1</v>
      </c>
      <c r="AC150">
        <v>0.7</v>
      </c>
    </row>
    <row r="151" spans="1:29">
      <c r="A151" t="s">
        <v>151</v>
      </c>
      <c r="B151" s="13">
        <v>8</v>
      </c>
      <c r="C151">
        <f t="shared" si="39"/>
        <v>5</v>
      </c>
      <c r="D151" t="s">
        <v>130</v>
      </c>
      <c r="E151" t="s">
        <v>20</v>
      </c>
      <c r="F151" s="3">
        <v>9.6</v>
      </c>
      <c r="G151" s="3">
        <v>3.94</v>
      </c>
      <c r="H151" s="7">
        <f t="shared" si="34"/>
        <v>0.65706886206144288</v>
      </c>
      <c r="I151" s="3">
        <v>0.02</v>
      </c>
      <c r="J151" t="s">
        <v>122</v>
      </c>
      <c r="K151" t="s">
        <v>122</v>
      </c>
      <c r="L151" s="3">
        <v>0.02</v>
      </c>
      <c r="M151" t="s">
        <v>122</v>
      </c>
      <c r="N151" t="s">
        <v>122</v>
      </c>
      <c r="O151" s="10">
        <v>0.9</v>
      </c>
      <c r="T151" s="10">
        <v>2.4</v>
      </c>
      <c r="U151" s="10">
        <v>33.4</v>
      </c>
      <c r="V151" s="8">
        <f t="shared" si="36"/>
        <v>1.3211537762039891</v>
      </c>
      <c r="W151" s="8">
        <f t="shared" si="37"/>
        <v>2.0106778033265673</v>
      </c>
      <c r="AA151" s="6">
        <v>1</v>
      </c>
      <c r="AB151" s="6">
        <v>1</v>
      </c>
      <c r="AC151">
        <v>0.7</v>
      </c>
    </row>
    <row r="152" spans="1:29">
      <c r="A152" t="s">
        <v>151</v>
      </c>
      <c r="B152" s="13">
        <v>8</v>
      </c>
      <c r="C152">
        <f t="shared" si="39"/>
        <v>6</v>
      </c>
      <c r="D152" t="s">
        <v>131</v>
      </c>
      <c r="E152" t="s">
        <v>20</v>
      </c>
      <c r="F152" s="3">
        <v>9.1999999999999993</v>
      </c>
      <c r="G152" s="3">
        <v>3.46</v>
      </c>
      <c r="H152" s="7">
        <f t="shared" si="34"/>
        <v>0.55318890941374854</v>
      </c>
      <c r="I152" s="3">
        <v>0.02</v>
      </c>
      <c r="J152" t="s">
        <v>122</v>
      </c>
      <c r="K152" t="s">
        <v>122</v>
      </c>
      <c r="L152" s="3">
        <v>0.02</v>
      </c>
      <c r="M152" t="s">
        <v>122</v>
      </c>
      <c r="N152" t="s">
        <v>122</v>
      </c>
      <c r="O152" s="10">
        <v>0.5</v>
      </c>
      <c r="T152" s="10">
        <v>1.92</v>
      </c>
      <c r="U152" s="10">
        <v>20.7</v>
      </c>
      <c r="V152" s="8">
        <f t="shared" si="36"/>
        <v>0.67867170005617372</v>
      </c>
      <c r="W152" s="8">
        <f t="shared" si="37"/>
        <v>1.2268353332958315</v>
      </c>
      <c r="AA152" s="6">
        <v>1</v>
      </c>
      <c r="AB152" s="6">
        <v>1</v>
      </c>
      <c r="AC152">
        <v>0.7</v>
      </c>
    </row>
    <row r="154" spans="1:29">
      <c r="A154" t="s">
        <v>196</v>
      </c>
      <c r="G154">
        <f>MAX(G6:G152)</f>
        <v>81</v>
      </c>
      <c r="I154">
        <f>MAX(I6:I152)</f>
        <v>2</v>
      </c>
      <c r="L154">
        <f>MAX(L6:L152)</f>
        <v>2</v>
      </c>
    </row>
    <row r="155" spans="1:29">
      <c r="A155" t="s">
        <v>197</v>
      </c>
      <c r="G155">
        <f>MIN(G6:G152)</f>
        <v>0.25</v>
      </c>
      <c r="I155">
        <f>MIN(I6:I152)</f>
        <v>0.02</v>
      </c>
      <c r="L155">
        <f>MIN(L6:L152)</f>
        <v>0.02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workbookViewId="0">
      <selection activeCell="A3" sqref="A3:N149"/>
    </sheetView>
  </sheetViews>
  <sheetFormatPr baseColWidth="10" defaultRowHeight="15" x14ac:dyDescent="0"/>
  <cols>
    <col min="1" max="1" width="10.83203125" style="50" customWidth="1"/>
    <col min="2" max="2" width="14" style="33" customWidth="1"/>
    <col min="3" max="3" width="14.5" style="33" customWidth="1"/>
    <col min="4" max="4" width="14.1640625" style="33" customWidth="1"/>
    <col min="5" max="5" width="16" style="33" customWidth="1"/>
    <col min="6" max="6" width="10.83203125" style="33"/>
    <col min="7" max="7" width="13.83203125" style="33" customWidth="1"/>
    <col min="8" max="8" width="10.83203125" style="33"/>
    <col min="9" max="9" width="12.5" style="33" customWidth="1"/>
    <col min="10" max="10" width="18.5" style="33" customWidth="1"/>
    <col min="11" max="11" width="22.33203125" style="33" customWidth="1"/>
    <col min="12" max="12" width="14.6640625" style="33" customWidth="1"/>
    <col min="13" max="13" width="15.5" style="33" customWidth="1"/>
    <col min="14" max="14" width="15" style="33" customWidth="1"/>
    <col min="15" max="16384" width="10.83203125" style="33"/>
  </cols>
  <sheetData>
    <row r="1" spans="1:14">
      <c r="A1" s="57" t="s">
        <v>194</v>
      </c>
    </row>
    <row r="2" spans="1:14" s="49" customFormat="1" ht="120">
      <c r="A2" s="48" t="s">
        <v>118</v>
      </c>
      <c r="B2" s="18" t="s">
        <v>192</v>
      </c>
      <c r="C2" s="18" t="s">
        <v>186</v>
      </c>
      <c r="D2" s="18" t="s">
        <v>187</v>
      </c>
      <c r="E2" s="18" t="s">
        <v>188</v>
      </c>
      <c r="F2" s="18" t="s">
        <v>189</v>
      </c>
      <c r="G2" s="18" t="s">
        <v>124</v>
      </c>
      <c r="H2" s="56" t="s">
        <v>125</v>
      </c>
      <c r="I2" s="56" t="s">
        <v>190</v>
      </c>
      <c r="J2" s="56" t="s">
        <v>193</v>
      </c>
      <c r="K2" s="56" t="s">
        <v>191</v>
      </c>
      <c r="L2" s="56" t="s">
        <v>135</v>
      </c>
      <c r="M2" s="56" t="s">
        <v>195</v>
      </c>
      <c r="N2" s="56" t="s">
        <v>150</v>
      </c>
    </row>
    <row r="3" spans="1:14">
      <c r="A3" s="50">
        <v>1</v>
      </c>
      <c r="B3" s="33">
        <v>1</v>
      </c>
      <c r="C3" s="51">
        <f>'Data Compilation'!AA6</f>
        <v>1</v>
      </c>
      <c r="D3" s="52">
        <f>'Data Compilation'!H6</f>
        <v>11.3</v>
      </c>
      <c r="E3" s="51">
        <f>'Data Compilation'!V6</f>
        <v>3.8</v>
      </c>
      <c r="F3" s="51">
        <f>'Data Compilation'!O6</f>
        <v>6</v>
      </c>
      <c r="G3" s="51">
        <f>'Data Compilation'!L6</f>
        <v>0.4</v>
      </c>
      <c r="H3" s="51">
        <f>'Data Compilation'!F6</f>
        <v>31</v>
      </c>
      <c r="I3" s="51">
        <f>'Data Compilation'!G6</f>
        <v>22.1</v>
      </c>
      <c r="J3" s="51" t="str">
        <f>'Data Compilation'!U6</f>
        <v>nan</v>
      </c>
      <c r="K3" s="52">
        <f>'Data Compilation'!V6</f>
        <v>3.8</v>
      </c>
      <c r="L3" s="33">
        <v>1</v>
      </c>
      <c r="M3" s="53">
        <f>'Data Compilation'!I6</f>
        <v>0.4</v>
      </c>
      <c r="N3" s="53">
        <f>'Data Compilation'!AB6</f>
        <v>1</v>
      </c>
    </row>
    <row r="4" spans="1:14">
      <c r="A4" s="50">
        <v>1</v>
      </c>
      <c r="B4" s="33">
        <v>1</v>
      </c>
      <c r="C4" s="51">
        <f>'Data Compilation'!AA7</f>
        <v>1</v>
      </c>
      <c r="D4" s="52">
        <f>'Data Compilation'!H7</f>
        <v>9.3000000000000007</v>
      </c>
      <c r="E4" s="51">
        <f>'Data Compilation'!V7</f>
        <v>4</v>
      </c>
      <c r="F4" s="51">
        <f>'Data Compilation'!O7</f>
        <v>6</v>
      </c>
      <c r="G4" s="51">
        <f>'Data Compilation'!L7</f>
        <v>0.4</v>
      </c>
      <c r="H4" s="51">
        <f>'Data Compilation'!F7</f>
        <v>23</v>
      </c>
      <c r="I4" s="51">
        <f>'Data Compilation'!G7</f>
        <v>24.3</v>
      </c>
      <c r="J4" s="51" t="str">
        <f>'Data Compilation'!U7</f>
        <v>nan</v>
      </c>
      <c r="K4" s="52">
        <f>'Data Compilation'!V7</f>
        <v>4</v>
      </c>
      <c r="L4" s="33">
        <v>1</v>
      </c>
      <c r="M4" s="53">
        <f>'Data Compilation'!I7</f>
        <v>0.4</v>
      </c>
      <c r="N4" s="53">
        <f>'Data Compilation'!AB7</f>
        <v>1</v>
      </c>
    </row>
    <row r="5" spans="1:14">
      <c r="A5" s="50">
        <v>1</v>
      </c>
      <c r="B5" s="33">
        <v>1</v>
      </c>
      <c r="C5" s="51">
        <f>'Data Compilation'!AA8</f>
        <v>1</v>
      </c>
      <c r="D5" s="52">
        <f>'Data Compilation'!H8</f>
        <v>7</v>
      </c>
      <c r="E5" s="51">
        <f>'Data Compilation'!V8</f>
        <v>5.7</v>
      </c>
      <c r="F5" s="51">
        <f>'Data Compilation'!O8</f>
        <v>6</v>
      </c>
      <c r="G5" s="51">
        <f>'Data Compilation'!L8</f>
        <v>0.4</v>
      </c>
      <c r="H5" s="51">
        <f>'Data Compilation'!F8</f>
        <v>17</v>
      </c>
      <c r="I5" s="51">
        <f>'Data Compilation'!G8</f>
        <v>24.6</v>
      </c>
      <c r="J5" s="51" t="str">
        <f>'Data Compilation'!U8</f>
        <v>nan</v>
      </c>
      <c r="K5" s="52">
        <f>'Data Compilation'!V8</f>
        <v>5.7</v>
      </c>
      <c r="L5" s="33">
        <v>1</v>
      </c>
      <c r="M5" s="53">
        <f>'Data Compilation'!I8</f>
        <v>0.4</v>
      </c>
      <c r="N5" s="53">
        <f>'Data Compilation'!AB8</f>
        <v>1</v>
      </c>
    </row>
    <row r="6" spans="1:14">
      <c r="A6" s="50">
        <v>1</v>
      </c>
      <c r="B6" s="33">
        <v>1</v>
      </c>
      <c r="C6" s="51">
        <f>'Data Compilation'!AA9</f>
        <v>1</v>
      </c>
      <c r="D6" s="52">
        <f>'Data Compilation'!H9</f>
        <v>6</v>
      </c>
      <c r="E6" s="51">
        <f>'Data Compilation'!V9</f>
        <v>4.3</v>
      </c>
      <c r="F6" s="51">
        <f>'Data Compilation'!O9</f>
        <v>4</v>
      </c>
      <c r="G6" s="51">
        <f>'Data Compilation'!L9</f>
        <v>0.4</v>
      </c>
      <c r="H6" s="51">
        <f>'Data Compilation'!F9</f>
        <v>17</v>
      </c>
      <c r="I6" s="51">
        <f>'Data Compilation'!G9</f>
        <v>21</v>
      </c>
      <c r="J6" s="51" t="str">
        <f>'Data Compilation'!U9</f>
        <v>nan</v>
      </c>
      <c r="K6" s="52">
        <f>'Data Compilation'!V9</f>
        <v>4.3</v>
      </c>
      <c r="L6" s="33">
        <v>1</v>
      </c>
      <c r="M6" s="53">
        <f>'Data Compilation'!I9</f>
        <v>0.4</v>
      </c>
      <c r="N6" s="53">
        <f>'Data Compilation'!AB9</f>
        <v>1</v>
      </c>
    </row>
    <row r="7" spans="1:14">
      <c r="A7" s="50">
        <v>2</v>
      </c>
      <c r="B7" s="33">
        <v>1</v>
      </c>
      <c r="C7" s="51">
        <f>'Data Compilation'!AA10</f>
        <v>1</v>
      </c>
      <c r="D7" s="52">
        <f>'Data Compilation'!H10</f>
        <v>3.1256671980047459</v>
      </c>
      <c r="E7" s="51">
        <f>'Data Compilation'!V10</f>
        <v>4.454340644207436</v>
      </c>
      <c r="F7" s="51">
        <f>'Data Compilation'!O10</f>
        <v>18</v>
      </c>
      <c r="G7" s="51">
        <f>'Data Compilation'!L10</f>
        <v>0.6</v>
      </c>
      <c r="H7" s="51">
        <f>'Data Compilation'!F10</f>
        <v>10</v>
      </c>
      <c r="I7" s="51">
        <f>'Data Compilation'!G10</f>
        <v>18</v>
      </c>
      <c r="J7" s="51">
        <f>'Data Compilation'!U10</f>
        <v>20.939173650661299</v>
      </c>
      <c r="K7" s="52">
        <f>'Data Compilation'!V10</f>
        <v>4.454340644207436</v>
      </c>
      <c r="L7" s="33">
        <v>0</v>
      </c>
      <c r="M7" s="53">
        <f>'Data Compilation'!I10</f>
        <v>0.6</v>
      </c>
      <c r="N7" s="53">
        <f>'Data Compilation'!AB10</f>
        <v>1</v>
      </c>
    </row>
    <row r="8" spans="1:14">
      <c r="A8" s="50">
        <v>2</v>
      </c>
      <c r="B8" s="33">
        <v>1</v>
      </c>
      <c r="C8" s="51">
        <f>'Data Compilation'!AA11</f>
        <v>1</v>
      </c>
      <c r="D8" s="52">
        <f>'Data Compilation'!H11</f>
        <v>3.4729635533386065</v>
      </c>
      <c r="E8" s="51">
        <f>'Data Compilation'!V11</f>
        <v>5.2506499823356529</v>
      </c>
      <c r="F8" s="51">
        <f>'Data Compilation'!O11</f>
        <v>20</v>
      </c>
      <c r="G8" s="51">
        <f>'Data Compilation'!L11</f>
        <v>0.6</v>
      </c>
      <c r="H8" s="51">
        <f>'Data Compilation'!F11</f>
        <v>10</v>
      </c>
      <c r="I8" s="51">
        <f>'Data Compilation'!G11</f>
        <v>20</v>
      </c>
      <c r="J8" s="51">
        <f>'Data Compilation'!U11</f>
        <v>20.939173650661299</v>
      </c>
      <c r="K8" s="52">
        <f>'Data Compilation'!V11</f>
        <v>5.2506499823356529</v>
      </c>
      <c r="L8" s="33">
        <v>0</v>
      </c>
      <c r="M8" s="53">
        <f>'Data Compilation'!I11</f>
        <v>0.6</v>
      </c>
      <c r="N8" s="53">
        <f>'Data Compilation'!AB11</f>
        <v>1</v>
      </c>
    </row>
    <row r="9" spans="1:14">
      <c r="A9" s="50">
        <v>2</v>
      </c>
      <c r="B9" s="33">
        <v>1</v>
      </c>
      <c r="C9" s="51">
        <f>'Data Compilation'!AA12</f>
        <v>1</v>
      </c>
      <c r="D9" s="52">
        <f>'Data Compilation'!H12</f>
        <v>3.8202599086724671</v>
      </c>
      <c r="E9" s="51">
        <f>'Data Compilation'!V12</f>
        <v>5.754994926827262</v>
      </c>
      <c r="F9" s="51">
        <f>'Data Compilation'!O12</f>
        <v>22</v>
      </c>
      <c r="G9" s="51">
        <f>'Data Compilation'!L12</f>
        <v>0.6</v>
      </c>
      <c r="H9" s="51">
        <f>'Data Compilation'!F12</f>
        <v>10</v>
      </c>
      <c r="I9" s="51">
        <f>'Data Compilation'!G12</f>
        <v>22</v>
      </c>
      <c r="J9" s="51">
        <f>'Data Compilation'!U12</f>
        <v>20.939173650661299</v>
      </c>
      <c r="K9" s="52">
        <f>'Data Compilation'!V12</f>
        <v>5.754994926827262</v>
      </c>
      <c r="L9" s="33">
        <v>0</v>
      </c>
      <c r="M9" s="53">
        <f>'Data Compilation'!I12</f>
        <v>0.6</v>
      </c>
      <c r="N9" s="53">
        <f>'Data Compilation'!AB12</f>
        <v>1</v>
      </c>
    </row>
    <row r="10" spans="1:14">
      <c r="A10" s="50">
        <v>2</v>
      </c>
      <c r="B10" s="33">
        <v>1</v>
      </c>
      <c r="C10" s="51">
        <f>'Data Compilation'!AA13</f>
        <v>1</v>
      </c>
      <c r="D10" s="52">
        <f>'Data Compilation'!H13</f>
        <v>4.1675562640063282</v>
      </c>
      <c r="E10" s="51">
        <f>'Data Compilation'!V13</f>
        <v>6.5494206237062018</v>
      </c>
      <c r="F10" s="51">
        <f>'Data Compilation'!O13</f>
        <v>24</v>
      </c>
      <c r="G10" s="51">
        <f>'Data Compilation'!L13</f>
        <v>0.6</v>
      </c>
      <c r="H10" s="51">
        <f>'Data Compilation'!F13</f>
        <v>10</v>
      </c>
      <c r="I10" s="51">
        <f>'Data Compilation'!G13</f>
        <v>24</v>
      </c>
      <c r="J10" s="51">
        <f>'Data Compilation'!U13</f>
        <v>20.939173650661299</v>
      </c>
      <c r="K10" s="52">
        <f>'Data Compilation'!V13</f>
        <v>6.5494206237062018</v>
      </c>
      <c r="L10" s="33">
        <v>0</v>
      </c>
      <c r="M10" s="53">
        <f>'Data Compilation'!I13</f>
        <v>0.6</v>
      </c>
      <c r="N10" s="53">
        <f>'Data Compilation'!AB13</f>
        <v>1</v>
      </c>
    </row>
    <row r="11" spans="1:14">
      <c r="A11" s="50">
        <v>2</v>
      </c>
      <c r="B11" s="33">
        <v>1</v>
      </c>
      <c r="C11" s="51">
        <f>'Data Compilation'!AA14</f>
        <v>1</v>
      </c>
      <c r="D11" s="52">
        <f>'Data Compilation'!H14</f>
        <v>4.5148526193401883</v>
      </c>
      <c r="E11" s="51">
        <f>'Data Compilation'!V14</f>
        <v>6.9972563307197486</v>
      </c>
      <c r="F11" s="51">
        <f>'Data Compilation'!O14</f>
        <v>26</v>
      </c>
      <c r="G11" s="51">
        <f>'Data Compilation'!L14</f>
        <v>0.6</v>
      </c>
      <c r="H11" s="51">
        <f>'Data Compilation'!F14</f>
        <v>10</v>
      </c>
      <c r="I11" s="51">
        <f>'Data Compilation'!G14</f>
        <v>26</v>
      </c>
      <c r="J11" s="51">
        <f>'Data Compilation'!U14</f>
        <v>20.939173650661299</v>
      </c>
      <c r="K11" s="52">
        <f>'Data Compilation'!V14</f>
        <v>6.9972563307197486</v>
      </c>
      <c r="L11" s="33">
        <v>0</v>
      </c>
      <c r="M11" s="53">
        <f>'Data Compilation'!I14</f>
        <v>0.6</v>
      </c>
      <c r="N11" s="53">
        <f>'Data Compilation'!AB14</f>
        <v>1</v>
      </c>
    </row>
    <row r="12" spans="1:14">
      <c r="A12" s="50">
        <v>2</v>
      </c>
      <c r="B12" s="33">
        <v>1</v>
      </c>
      <c r="C12" s="51">
        <f>'Data Compilation'!AA15</f>
        <v>1</v>
      </c>
      <c r="D12" s="52">
        <f>'Data Compilation'!H15</f>
        <v>5.0357971523409795</v>
      </c>
      <c r="E12" s="51">
        <f>'Data Compilation'!V15</f>
        <v>8.268949629132079</v>
      </c>
      <c r="F12" s="51">
        <f>'Data Compilation'!O15</f>
        <v>29</v>
      </c>
      <c r="G12" s="51">
        <f>'Data Compilation'!L15</f>
        <v>0.6</v>
      </c>
      <c r="H12" s="51">
        <f>'Data Compilation'!F15</f>
        <v>10</v>
      </c>
      <c r="I12" s="51">
        <f>'Data Compilation'!G15</f>
        <v>29</v>
      </c>
      <c r="J12" s="51">
        <f>'Data Compilation'!U15</f>
        <v>20.939173650661299</v>
      </c>
      <c r="K12" s="52">
        <f>'Data Compilation'!V15</f>
        <v>8.268949629132079</v>
      </c>
      <c r="L12" s="33">
        <v>0</v>
      </c>
      <c r="M12" s="53">
        <f>'Data Compilation'!I15</f>
        <v>0.6</v>
      </c>
      <c r="N12" s="53">
        <f>'Data Compilation'!AB15</f>
        <v>1</v>
      </c>
    </row>
    <row r="13" spans="1:14">
      <c r="A13" s="50">
        <v>2</v>
      </c>
      <c r="B13" s="33">
        <v>1</v>
      </c>
      <c r="C13" s="51">
        <f>'Data Compilation'!AA16</f>
        <v>1</v>
      </c>
      <c r="D13" s="52">
        <f>'Data Compilation'!H16</f>
        <v>6.7722789290102829</v>
      </c>
      <c r="E13" s="51">
        <f>'Data Compilation'!V16</f>
        <v>10.275498469915261</v>
      </c>
      <c r="F13" s="51">
        <f>'Data Compilation'!O16</f>
        <v>39</v>
      </c>
      <c r="G13" s="51">
        <f>'Data Compilation'!L16</f>
        <v>0.6</v>
      </c>
      <c r="H13" s="51">
        <f>'Data Compilation'!F16</f>
        <v>10</v>
      </c>
      <c r="I13" s="51">
        <f>'Data Compilation'!G16</f>
        <v>39</v>
      </c>
      <c r="J13" s="51">
        <f>'Data Compilation'!U16</f>
        <v>20.939173650661299</v>
      </c>
      <c r="K13" s="52">
        <f>'Data Compilation'!V16</f>
        <v>10.275498469915261</v>
      </c>
      <c r="L13" s="33">
        <v>0</v>
      </c>
      <c r="M13" s="53">
        <f>'Data Compilation'!I16</f>
        <v>0.6</v>
      </c>
      <c r="N13" s="53">
        <f>'Data Compilation'!AB16</f>
        <v>1</v>
      </c>
    </row>
    <row r="14" spans="1:14">
      <c r="A14" s="50">
        <v>2</v>
      </c>
      <c r="B14" s="33">
        <v>1</v>
      </c>
      <c r="C14" s="51">
        <f>'Data Compilation'!AA17</f>
        <v>1</v>
      </c>
      <c r="D14" s="52">
        <f>'Data Compilation'!H17</f>
        <v>11.570176974357707</v>
      </c>
      <c r="E14" s="51" t="str">
        <f>'Data Compilation'!V17</f>
        <v>nan</v>
      </c>
      <c r="F14" s="51">
        <f>'Data Compilation'!O17</f>
        <v>18</v>
      </c>
      <c r="G14" s="51">
        <f>'Data Compilation'!L17</f>
        <v>0.6</v>
      </c>
      <c r="H14" s="51">
        <f>'Data Compilation'!F17</f>
        <v>40</v>
      </c>
      <c r="I14" s="51">
        <f>'Data Compilation'!G17</f>
        <v>18</v>
      </c>
      <c r="J14" s="51">
        <f>'Data Compilation'!U17</f>
        <v>33.660462101217703</v>
      </c>
      <c r="K14" s="52" t="str">
        <f>'Data Compilation'!V17</f>
        <v>nan</v>
      </c>
      <c r="L14" s="33">
        <v>0</v>
      </c>
      <c r="M14" s="53">
        <f>'Data Compilation'!I17</f>
        <v>0.6</v>
      </c>
      <c r="N14" s="53">
        <f>'Data Compilation'!AB17</f>
        <v>1</v>
      </c>
    </row>
    <row r="15" spans="1:14">
      <c r="A15" s="50">
        <v>2</v>
      </c>
      <c r="B15" s="33">
        <v>1</v>
      </c>
      <c r="C15" s="51">
        <f>'Data Compilation'!AA18</f>
        <v>1</v>
      </c>
      <c r="D15" s="52">
        <f>'Data Compilation'!H18</f>
        <v>16.712477851850021</v>
      </c>
      <c r="E15" s="51" t="str">
        <f>'Data Compilation'!V18</f>
        <v>nan</v>
      </c>
      <c r="F15" s="51">
        <f>'Data Compilation'!O18</f>
        <v>26</v>
      </c>
      <c r="G15" s="51">
        <f>'Data Compilation'!L18</f>
        <v>0.6</v>
      </c>
      <c r="H15" s="51">
        <f>'Data Compilation'!F18</f>
        <v>40</v>
      </c>
      <c r="I15" s="51">
        <f>'Data Compilation'!G18</f>
        <v>26</v>
      </c>
      <c r="J15" s="51">
        <f>'Data Compilation'!U18</f>
        <v>33.660462101217703</v>
      </c>
      <c r="K15" s="52" t="str">
        <f>'Data Compilation'!V18</f>
        <v>nan</v>
      </c>
      <c r="L15" s="33">
        <v>0</v>
      </c>
      <c r="M15" s="53">
        <f>'Data Compilation'!I18</f>
        <v>0.6</v>
      </c>
      <c r="N15" s="53">
        <f>'Data Compilation'!AB18</f>
        <v>1</v>
      </c>
    </row>
    <row r="16" spans="1:14">
      <c r="A16" s="50">
        <v>2</v>
      </c>
      <c r="B16" s="33">
        <v>1</v>
      </c>
      <c r="C16" s="51">
        <f>'Data Compilation'!AA19</f>
        <v>1</v>
      </c>
      <c r="D16" s="52">
        <f>'Data Compilation'!H19</f>
        <v>25.06871677777503</v>
      </c>
      <c r="E16" s="51" t="str">
        <f>'Data Compilation'!V19</f>
        <v>nan</v>
      </c>
      <c r="F16" s="51">
        <f>'Data Compilation'!O19</f>
        <v>39</v>
      </c>
      <c r="G16" s="51">
        <f>'Data Compilation'!L19</f>
        <v>0.6</v>
      </c>
      <c r="H16" s="51">
        <f>'Data Compilation'!F19</f>
        <v>40</v>
      </c>
      <c r="I16" s="51">
        <f>'Data Compilation'!G19</f>
        <v>39</v>
      </c>
      <c r="J16" s="51">
        <f>'Data Compilation'!U19</f>
        <v>33.660462101217703</v>
      </c>
      <c r="K16" s="52" t="str">
        <f>'Data Compilation'!V19</f>
        <v>nan</v>
      </c>
      <c r="L16" s="33">
        <v>0</v>
      </c>
      <c r="M16" s="53">
        <f>'Data Compilation'!I19</f>
        <v>0.6</v>
      </c>
      <c r="N16" s="53">
        <f>'Data Compilation'!AB19</f>
        <v>1</v>
      </c>
    </row>
    <row r="17" spans="1:14">
      <c r="A17" s="50">
        <v>2</v>
      </c>
      <c r="B17" s="33">
        <v>1</v>
      </c>
      <c r="C17" s="51">
        <f>'Data Compilation'!AA20</f>
        <v>1</v>
      </c>
      <c r="D17" s="52">
        <f>'Data Compilation'!H20</f>
        <v>4.5148526193401883</v>
      </c>
      <c r="E17" s="51">
        <f>'Data Compilation'!V20</f>
        <v>6.9892937287286525</v>
      </c>
      <c r="F17" s="51">
        <f>'Data Compilation'!O20</f>
        <v>26</v>
      </c>
      <c r="G17" s="51">
        <f>'Data Compilation'!L20</f>
        <v>0.6</v>
      </c>
      <c r="H17" s="51">
        <f>'Data Compilation'!F20</f>
        <v>10</v>
      </c>
      <c r="I17" s="51">
        <f>'Data Compilation'!G20</f>
        <v>26</v>
      </c>
      <c r="J17" s="51">
        <f>'Data Compilation'!U20</f>
        <v>20.939173650661299</v>
      </c>
      <c r="K17" s="52">
        <f>'Data Compilation'!V20</f>
        <v>6.9892937287286525</v>
      </c>
      <c r="L17" s="33">
        <v>0</v>
      </c>
      <c r="M17" s="53">
        <f>'Data Compilation'!I20</f>
        <v>0.6</v>
      </c>
      <c r="N17" s="53">
        <f>'Data Compilation'!AB20</f>
        <v>1</v>
      </c>
    </row>
    <row r="18" spans="1:14">
      <c r="A18" s="50">
        <v>2</v>
      </c>
      <c r="B18" s="33">
        <v>1</v>
      </c>
      <c r="C18" s="51">
        <f>'Data Compilation'!AA21</f>
        <v>1</v>
      </c>
      <c r="D18" s="52">
        <f>'Data Compilation'!H21</f>
        <v>8.8925237264673864</v>
      </c>
      <c r="E18" s="51">
        <f>'Data Compilation'!V21</f>
        <v>6.6187038734166777</v>
      </c>
      <c r="F18" s="51">
        <f>'Data Compilation'!O21</f>
        <v>26</v>
      </c>
      <c r="G18" s="51">
        <f>'Data Compilation'!L21</f>
        <v>0.6</v>
      </c>
      <c r="H18" s="51">
        <f>'Data Compilation'!F21</f>
        <v>20</v>
      </c>
      <c r="I18" s="51">
        <f>'Data Compilation'!G21</f>
        <v>26</v>
      </c>
      <c r="J18" s="51">
        <f>'Data Compilation'!U21</f>
        <v>26.4681051380593</v>
      </c>
      <c r="K18" s="52">
        <f>'Data Compilation'!V21</f>
        <v>6.6187038734166777</v>
      </c>
      <c r="L18" s="33">
        <v>0</v>
      </c>
      <c r="M18" s="53">
        <f>'Data Compilation'!I21</f>
        <v>0.6</v>
      </c>
      <c r="N18" s="53">
        <f>'Data Compilation'!AB21</f>
        <v>1</v>
      </c>
    </row>
    <row r="19" spans="1:14">
      <c r="A19" s="50">
        <v>2</v>
      </c>
      <c r="B19" s="33">
        <v>1</v>
      </c>
      <c r="C19" s="51">
        <f>'Data Compilation'!AA22</f>
        <v>1</v>
      </c>
      <c r="D19" s="52">
        <f>'Data Compilation'!H22</f>
        <v>16.712477851850021</v>
      </c>
      <c r="E19" s="51">
        <f>'Data Compilation'!V22</f>
        <v>5.4530532648236534</v>
      </c>
      <c r="F19" s="51">
        <f>'Data Compilation'!O22</f>
        <v>26</v>
      </c>
      <c r="G19" s="51">
        <f>'Data Compilation'!L22</f>
        <v>0.6</v>
      </c>
      <c r="H19" s="51">
        <f>'Data Compilation'!F22</f>
        <v>40</v>
      </c>
      <c r="I19" s="51">
        <f>'Data Compilation'!G22</f>
        <v>26</v>
      </c>
      <c r="J19" s="51">
        <f>'Data Compilation'!U22</f>
        <v>33.660462101217703</v>
      </c>
      <c r="K19" s="52">
        <f>'Data Compilation'!V22</f>
        <v>5.4530532648236534</v>
      </c>
      <c r="L19" s="33">
        <v>0</v>
      </c>
      <c r="M19" s="53">
        <f>'Data Compilation'!I22</f>
        <v>0.6</v>
      </c>
      <c r="N19" s="53">
        <f>'Data Compilation'!AB22</f>
        <v>1</v>
      </c>
    </row>
    <row r="20" spans="1:14">
      <c r="A20" s="50">
        <v>2</v>
      </c>
      <c r="B20" s="33">
        <v>1</v>
      </c>
      <c r="C20" s="51">
        <f>'Data Compilation'!AA23</f>
        <v>1</v>
      </c>
      <c r="D20" s="52">
        <f>'Data Compilation'!H23</f>
        <v>22.516660498395403</v>
      </c>
      <c r="E20" s="51">
        <f>'Data Compilation'!V23</f>
        <v>3.7815991099922397</v>
      </c>
      <c r="F20" s="51">
        <f>'Data Compilation'!O23</f>
        <v>26</v>
      </c>
      <c r="G20" s="51">
        <f>'Data Compilation'!L23</f>
        <v>0.6</v>
      </c>
      <c r="H20" s="51">
        <f>'Data Compilation'!F23</f>
        <v>60</v>
      </c>
      <c r="I20" s="51">
        <f>'Data Compilation'!G23</f>
        <v>26</v>
      </c>
      <c r="J20" s="51">
        <f>'Data Compilation'!U23</f>
        <v>40.611659026716602</v>
      </c>
      <c r="K20" s="52">
        <f>'Data Compilation'!V23</f>
        <v>3.7815991099922397</v>
      </c>
      <c r="L20" s="33">
        <v>0</v>
      </c>
      <c r="M20" s="53">
        <f>'Data Compilation'!I23</f>
        <v>0.6</v>
      </c>
      <c r="N20" s="53">
        <f>'Data Compilation'!AB23</f>
        <v>1</v>
      </c>
    </row>
    <row r="21" spans="1:14">
      <c r="A21" s="50">
        <v>2</v>
      </c>
      <c r="B21" s="33">
        <v>1</v>
      </c>
      <c r="C21" s="51">
        <f>'Data Compilation'!AA24</f>
        <v>1</v>
      </c>
      <c r="D21" s="52">
        <f>'Data Compilation'!H24</f>
        <v>26</v>
      </c>
      <c r="E21" s="51">
        <f>'Data Compilation'!V24</f>
        <v>3.201493091999124</v>
      </c>
      <c r="F21" s="51">
        <f>'Data Compilation'!O24</f>
        <v>26</v>
      </c>
      <c r="G21" s="51">
        <f>'Data Compilation'!L24</f>
        <v>0.6</v>
      </c>
      <c r="H21" s="51">
        <f>'Data Compilation'!F24</f>
        <v>90</v>
      </c>
      <c r="I21" s="51">
        <f>'Data Compilation'!G24</f>
        <v>26</v>
      </c>
      <c r="J21" s="51">
        <f>'Data Compilation'!U24</f>
        <v>89.805991572903594</v>
      </c>
      <c r="K21" s="52">
        <f>'Data Compilation'!V24</f>
        <v>3.201493091999124</v>
      </c>
      <c r="L21" s="33">
        <v>0</v>
      </c>
      <c r="M21" s="53">
        <f>'Data Compilation'!I24</f>
        <v>0.6</v>
      </c>
      <c r="N21" s="53">
        <f>'Data Compilation'!AB24</f>
        <v>1</v>
      </c>
    </row>
    <row r="22" spans="1:14">
      <c r="A22" s="50">
        <v>3</v>
      </c>
      <c r="B22" s="33">
        <v>0</v>
      </c>
      <c r="C22" s="51">
        <f>'Data Compilation'!AA25</f>
        <v>1</v>
      </c>
      <c r="D22" s="52">
        <f>'Data Compilation'!H25</f>
        <v>5.2094453300079095</v>
      </c>
      <c r="E22" s="51">
        <f>'Data Compilation'!V25</f>
        <v>6.0419983107116586</v>
      </c>
      <c r="F22" s="51">
        <f>'Data Compilation'!O25</f>
        <v>10</v>
      </c>
      <c r="G22" s="51">
        <f>'Data Compilation'!L25</f>
        <v>0.6</v>
      </c>
      <c r="H22" s="51">
        <f>'Data Compilation'!F25</f>
        <v>10</v>
      </c>
      <c r="I22" s="51">
        <f>'Data Compilation'!G25</f>
        <v>30</v>
      </c>
      <c r="J22" s="51">
        <f>'Data Compilation'!U25</f>
        <v>31.3348759623271</v>
      </c>
      <c r="K22" s="52">
        <f>'Data Compilation'!V25</f>
        <v>6.0419983107116586</v>
      </c>
      <c r="L22" s="33">
        <v>0</v>
      </c>
      <c r="M22" s="53">
        <f>'Data Compilation'!I25</f>
        <v>0.6</v>
      </c>
      <c r="N22" s="53">
        <f>'Data Compilation'!AB25</f>
        <v>1</v>
      </c>
    </row>
    <row r="23" spans="1:14">
      <c r="A23" s="50">
        <v>3</v>
      </c>
      <c r="B23" s="33">
        <v>0</v>
      </c>
      <c r="C23" s="51">
        <f>'Data Compilation'!AA26</f>
        <v>1</v>
      </c>
      <c r="D23" s="52">
        <f>'Data Compilation'!H26</f>
        <v>10.260604299770062</v>
      </c>
      <c r="E23" s="51">
        <f>'Data Compilation'!V26</f>
        <v>4.3544780864533656</v>
      </c>
      <c r="F23" s="51">
        <f>'Data Compilation'!O26</f>
        <v>12</v>
      </c>
      <c r="G23" s="51">
        <f>'Data Compilation'!L26</f>
        <v>0.6</v>
      </c>
      <c r="H23" s="51">
        <f>'Data Compilation'!F26</f>
        <v>20</v>
      </c>
      <c r="I23" s="51">
        <f>'Data Compilation'!G26</f>
        <v>30</v>
      </c>
      <c r="J23" s="51">
        <f>'Data Compilation'!U26</f>
        <v>37.2157791927348</v>
      </c>
      <c r="K23" s="52">
        <f>'Data Compilation'!V26</f>
        <v>4.3544780864533656</v>
      </c>
      <c r="L23" s="33">
        <v>0</v>
      </c>
      <c r="M23" s="53">
        <f>'Data Compilation'!I26</f>
        <v>0.6</v>
      </c>
      <c r="N23" s="53">
        <f>'Data Compilation'!AB26</f>
        <v>1</v>
      </c>
    </row>
    <row r="24" spans="1:14">
      <c r="A24" s="50">
        <v>3</v>
      </c>
      <c r="B24" s="33">
        <v>0</v>
      </c>
      <c r="C24" s="51">
        <f>'Data Compilation'!AA27</f>
        <v>1</v>
      </c>
      <c r="D24" s="52">
        <f>'Data Compilation'!H27</f>
        <v>14.999999999999998</v>
      </c>
      <c r="E24" s="51">
        <f>'Data Compilation'!V27</f>
        <v>4.2889185580774338</v>
      </c>
      <c r="F24" s="51">
        <f>'Data Compilation'!O27</f>
        <v>13</v>
      </c>
      <c r="G24" s="51">
        <f>'Data Compilation'!L27</f>
        <v>0.6</v>
      </c>
      <c r="H24" s="51">
        <f>'Data Compilation'!F27</f>
        <v>30</v>
      </c>
      <c r="I24" s="51">
        <f>'Data Compilation'!G27</f>
        <v>30</v>
      </c>
      <c r="J24" s="51">
        <f>'Data Compilation'!U27</f>
        <v>34.9145148445022</v>
      </c>
      <c r="K24" s="52">
        <f>'Data Compilation'!V27</f>
        <v>4.2889185580774338</v>
      </c>
      <c r="L24" s="33">
        <v>0</v>
      </c>
      <c r="M24" s="53">
        <f>'Data Compilation'!I27</f>
        <v>0.6</v>
      </c>
      <c r="N24" s="53">
        <f>'Data Compilation'!AB27</f>
        <v>1</v>
      </c>
    </row>
    <row r="25" spans="1:14">
      <c r="A25" s="50">
        <v>3</v>
      </c>
      <c r="B25" s="33">
        <v>0</v>
      </c>
      <c r="C25" s="51">
        <f>'Data Compilation'!AA28</f>
        <v>1</v>
      </c>
      <c r="D25" s="52">
        <f>'Data Compilation'!H28</f>
        <v>19.283628290596177</v>
      </c>
      <c r="E25" s="51">
        <f>'Data Compilation'!V28</f>
        <v>3.707628683411345</v>
      </c>
      <c r="F25" s="51">
        <f>'Data Compilation'!O28</f>
        <v>13</v>
      </c>
      <c r="G25" s="51">
        <f>'Data Compilation'!L28</f>
        <v>0.6</v>
      </c>
      <c r="H25" s="51">
        <f>'Data Compilation'!F28</f>
        <v>40</v>
      </c>
      <c r="I25" s="51">
        <f>'Data Compilation'!G28</f>
        <v>30</v>
      </c>
      <c r="J25" s="51">
        <f>'Data Compilation'!U28</f>
        <v>53.29546760281</v>
      </c>
      <c r="K25" s="52">
        <f>'Data Compilation'!V28</f>
        <v>3.707628683411345</v>
      </c>
      <c r="L25" s="33">
        <v>0</v>
      </c>
      <c r="M25" s="53">
        <f>'Data Compilation'!I28</f>
        <v>0.6</v>
      </c>
      <c r="N25" s="53">
        <f>'Data Compilation'!AB28</f>
        <v>1</v>
      </c>
    </row>
    <row r="26" spans="1:14">
      <c r="A26" s="50">
        <v>3</v>
      </c>
      <c r="B26" s="33">
        <v>0</v>
      </c>
      <c r="C26" s="51">
        <f>'Data Compilation'!AA29</f>
        <v>1</v>
      </c>
      <c r="D26" s="52">
        <f>'Data Compilation'!H29</f>
        <v>22.981333293569339</v>
      </c>
      <c r="E26" s="51">
        <f>'Data Compilation'!V29</f>
        <v>3.2906841934853448</v>
      </c>
      <c r="F26" s="51">
        <f>'Data Compilation'!O29</f>
        <v>14</v>
      </c>
      <c r="G26" s="51">
        <f>'Data Compilation'!L29</f>
        <v>0.6</v>
      </c>
      <c r="H26" s="51">
        <f>'Data Compilation'!F29</f>
        <v>50</v>
      </c>
      <c r="I26" s="51">
        <f>'Data Compilation'!G29</f>
        <v>30</v>
      </c>
      <c r="J26" s="51">
        <f>'Data Compilation'!U29</f>
        <v>55.994223065737302</v>
      </c>
      <c r="K26" s="52">
        <f>'Data Compilation'!V29</f>
        <v>3.2906841934853448</v>
      </c>
      <c r="L26" s="33">
        <v>0</v>
      </c>
      <c r="M26" s="53">
        <f>'Data Compilation'!I29</f>
        <v>0.6</v>
      </c>
      <c r="N26" s="53">
        <f>'Data Compilation'!AB29</f>
        <v>1</v>
      </c>
    </row>
    <row r="27" spans="1:14">
      <c r="A27" s="50">
        <v>3</v>
      </c>
      <c r="B27" s="33">
        <v>0</v>
      </c>
      <c r="C27" s="51">
        <f>'Data Compilation'!AA30</f>
        <v>1</v>
      </c>
      <c r="D27" s="52">
        <f>'Data Compilation'!H30</f>
        <v>25.980762113533157</v>
      </c>
      <c r="E27" s="51">
        <f>'Data Compilation'!V30</f>
        <v>2.2159767074316883</v>
      </c>
      <c r="F27" s="51">
        <f>'Data Compilation'!O30</f>
        <v>16</v>
      </c>
      <c r="G27" s="51">
        <f>'Data Compilation'!L30</f>
        <v>0.6</v>
      </c>
      <c r="H27" s="51">
        <f>'Data Compilation'!F30</f>
        <v>60</v>
      </c>
      <c r="I27" s="51">
        <f>'Data Compilation'!G30</f>
        <v>30</v>
      </c>
      <c r="J27" s="51">
        <f>'Data Compilation'!U30</f>
        <v>62.102399923925098</v>
      </c>
      <c r="K27" s="52">
        <f>'Data Compilation'!V30</f>
        <v>2.2159767074316883</v>
      </c>
      <c r="L27" s="33">
        <v>0</v>
      </c>
      <c r="M27" s="53">
        <f>'Data Compilation'!I30</f>
        <v>0.6</v>
      </c>
      <c r="N27" s="53">
        <f>'Data Compilation'!AB30</f>
        <v>1</v>
      </c>
    </row>
    <row r="28" spans="1:14">
      <c r="A28" s="50">
        <v>3</v>
      </c>
      <c r="B28" s="33">
        <v>0</v>
      </c>
      <c r="C28" s="51">
        <f>'Data Compilation'!AA31</f>
        <v>1</v>
      </c>
      <c r="D28" s="52">
        <f>'Data Compilation'!H31</f>
        <v>6.945927106677213</v>
      </c>
      <c r="E28" s="51">
        <f>'Data Compilation'!V31</f>
        <v>10.124340486048331</v>
      </c>
      <c r="F28" s="51">
        <f>'Data Compilation'!O31</f>
        <v>17</v>
      </c>
      <c r="G28" s="51">
        <f>'Data Compilation'!L31</f>
        <v>0.6</v>
      </c>
      <c r="H28" s="51">
        <f>'Data Compilation'!F31</f>
        <v>10</v>
      </c>
      <c r="I28" s="51">
        <f>'Data Compilation'!G31</f>
        <v>40</v>
      </c>
      <c r="J28" s="51">
        <f>'Data Compilation'!U31</f>
        <v>32.016696845667099</v>
      </c>
      <c r="K28" s="52">
        <f>'Data Compilation'!V31</f>
        <v>10.124340486048331</v>
      </c>
      <c r="L28" s="33">
        <v>0</v>
      </c>
      <c r="M28" s="53">
        <f>'Data Compilation'!I31</f>
        <v>0.6</v>
      </c>
      <c r="N28" s="53">
        <f>'Data Compilation'!AB31</f>
        <v>1</v>
      </c>
    </row>
    <row r="29" spans="1:14">
      <c r="A29" s="50">
        <v>3</v>
      </c>
      <c r="B29" s="33">
        <v>0</v>
      </c>
      <c r="C29" s="51">
        <f>'Data Compilation'!AA32</f>
        <v>1</v>
      </c>
      <c r="D29" s="52">
        <f>'Data Compilation'!H32</f>
        <v>13.680805733026748</v>
      </c>
      <c r="E29" s="51">
        <f>'Data Compilation'!V32</f>
        <v>6.0491039263995727</v>
      </c>
      <c r="F29" s="51">
        <f>'Data Compilation'!O32</f>
        <v>16</v>
      </c>
      <c r="G29" s="51">
        <f>'Data Compilation'!L32</f>
        <v>0.6</v>
      </c>
      <c r="H29" s="51">
        <f>'Data Compilation'!F32</f>
        <v>20</v>
      </c>
      <c r="I29" s="51">
        <f>'Data Compilation'!G32</f>
        <v>40</v>
      </c>
      <c r="J29" s="51">
        <f>'Data Compilation'!U32</f>
        <v>27.670286825974799</v>
      </c>
      <c r="K29" s="52">
        <f>'Data Compilation'!V32</f>
        <v>6.0491039263995727</v>
      </c>
      <c r="L29" s="33">
        <v>0</v>
      </c>
      <c r="M29" s="53">
        <f>'Data Compilation'!I32</f>
        <v>0.6</v>
      </c>
      <c r="N29" s="53">
        <f>'Data Compilation'!AB32</f>
        <v>1</v>
      </c>
    </row>
    <row r="30" spans="1:14">
      <c r="A30" s="50">
        <v>3</v>
      </c>
      <c r="B30" s="33">
        <v>0</v>
      </c>
      <c r="C30" s="51">
        <f>'Data Compilation'!AA33</f>
        <v>1</v>
      </c>
      <c r="D30" s="52">
        <f>'Data Compilation'!H33</f>
        <v>19.999999999999996</v>
      </c>
      <c r="E30" s="51">
        <f>'Data Compilation'!V33</f>
        <v>4.5630025218810193</v>
      </c>
      <c r="F30" s="51">
        <f>'Data Compilation'!O33</f>
        <v>19</v>
      </c>
      <c r="G30" s="51">
        <f>'Data Compilation'!L33</f>
        <v>0.6</v>
      </c>
      <c r="H30" s="51">
        <f>'Data Compilation'!F33</f>
        <v>30</v>
      </c>
      <c r="I30" s="51">
        <f>'Data Compilation'!G33</f>
        <v>40</v>
      </c>
      <c r="J30" s="51">
        <f>'Data Compilation'!U33</f>
        <v>41.7327236779022</v>
      </c>
      <c r="K30" s="52">
        <f>'Data Compilation'!V33</f>
        <v>4.5630025218810193</v>
      </c>
      <c r="L30" s="33">
        <v>0</v>
      </c>
      <c r="M30" s="53">
        <f>'Data Compilation'!I33</f>
        <v>0.6</v>
      </c>
      <c r="N30" s="53">
        <f>'Data Compilation'!AB33</f>
        <v>1</v>
      </c>
    </row>
    <row r="31" spans="1:14">
      <c r="A31" s="50">
        <v>3</v>
      </c>
      <c r="B31" s="33">
        <v>0</v>
      </c>
      <c r="C31" s="51">
        <f>'Data Compilation'!AA34</f>
        <v>1</v>
      </c>
      <c r="D31" s="52">
        <f>'Data Compilation'!H34</f>
        <v>25.71150438746157</v>
      </c>
      <c r="E31" s="51">
        <f>'Data Compilation'!V34</f>
        <v>4.2578647942161423</v>
      </c>
      <c r="F31" s="51">
        <f>'Data Compilation'!O34</f>
        <v>21</v>
      </c>
      <c r="G31" s="51">
        <f>'Data Compilation'!L34</f>
        <v>0.6</v>
      </c>
      <c r="H31" s="51">
        <f>'Data Compilation'!F34</f>
        <v>40</v>
      </c>
      <c r="I31" s="51">
        <f>'Data Compilation'!G34</f>
        <v>40</v>
      </c>
      <c r="J31" s="51">
        <f>'Data Compilation'!U34</f>
        <v>58.977308297310003</v>
      </c>
      <c r="K31" s="52">
        <f>'Data Compilation'!V34</f>
        <v>4.2578647942161423</v>
      </c>
      <c r="L31" s="33">
        <v>0</v>
      </c>
      <c r="M31" s="53">
        <f>'Data Compilation'!I34</f>
        <v>0.6</v>
      </c>
      <c r="N31" s="53">
        <f>'Data Compilation'!AB34</f>
        <v>1</v>
      </c>
    </row>
    <row r="32" spans="1:14">
      <c r="A32" s="50">
        <v>3</v>
      </c>
      <c r="B32" s="33">
        <v>0</v>
      </c>
      <c r="C32" s="51">
        <f>'Data Compilation'!AA35</f>
        <v>1</v>
      </c>
      <c r="D32" s="52">
        <f>'Data Compilation'!H35</f>
        <v>30.64177772475912</v>
      </c>
      <c r="E32" s="51">
        <f>'Data Compilation'!V35</f>
        <v>4.1153893904298737</v>
      </c>
      <c r="F32" s="51">
        <f>'Data Compilation'!O35</f>
        <v>21</v>
      </c>
      <c r="G32" s="51">
        <f>'Data Compilation'!L35</f>
        <v>0.6</v>
      </c>
      <c r="H32" s="51">
        <f>'Data Compilation'!F35</f>
        <v>50</v>
      </c>
      <c r="I32" s="51">
        <f>'Data Compilation'!G35</f>
        <v>40</v>
      </c>
      <c r="J32" s="51">
        <f>'Data Compilation'!U35</f>
        <v>54.858171905397697</v>
      </c>
      <c r="K32" s="52">
        <f>'Data Compilation'!V35</f>
        <v>4.1153893904298737</v>
      </c>
      <c r="L32" s="33">
        <v>0</v>
      </c>
      <c r="M32" s="53">
        <f>'Data Compilation'!I35</f>
        <v>0.6</v>
      </c>
      <c r="N32" s="53">
        <f>'Data Compilation'!AB35</f>
        <v>1</v>
      </c>
    </row>
    <row r="33" spans="1:14">
      <c r="A33" s="50">
        <v>3</v>
      </c>
      <c r="B33" s="33">
        <v>0</v>
      </c>
      <c r="C33" s="51">
        <f>'Data Compilation'!AA36</f>
        <v>1</v>
      </c>
      <c r="D33" s="52">
        <f>'Data Compilation'!H36</f>
        <v>34.641016151377542</v>
      </c>
      <c r="E33" s="51">
        <f>'Data Compilation'!V36</f>
        <v>2.9548411640768522</v>
      </c>
      <c r="F33" s="51">
        <f>'Data Compilation'!O36</f>
        <v>26</v>
      </c>
      <c r="G33" s="51">
        <f>'Data Compilation'!L36</f>
        <v>0.6</v>
      </c>
      <c r="H33" s="51">
        <f>'Data Compilation'!F36</f>
        <v>60</v>
      </c>
      <c r="I33" s="51">
        <f>'Data Compilation'!G36</f>
        <v>40</v>
      </c>
      <c r="J33" s="51">
        <f>'Data Compilation'!U36</f>
        <v>65.966051596185096</v>
      </c>
      <c r="K33" s="52">
        <f>'Data Compilation'!V36</f>
        <v>2.9548411640768522</v>
      </c>
      <c r="L33" s="33">
        <v>0</v>
      </c>
      <c r="M33" s="53">
        <f>'Data Compilation'!I36</f>
        <v>0.6</v>
      </c>
      <c r="N33" s="53">
        <f>'Data Compilation'!AB36</f>
        <v>1</v>
      </c>
    </row>
    <row r="34" spans="1:14">
      <c r="A34" s="50">
        <v>3</v>
      </c>
      <c r="B34" s="33">
        <v>0</v>
      </c>
      <c r="C34" s="51">
        <f>'Data Compilation'!AA37</f>
        <v>1</v>
      </c>
      <c r="D34" s="52">
        <f>'Data Compilation'!H37</f>
        <v>8.6824088833465165</v>
      </c>
      <c r="E34" s="51">
        <f>'Data Compilation'!V37</f>
        <v>10.764641415192397</v>
      </c>
      <c r="F34" s="51">
        <f>'Data Compilation'!O37</f>
        <v>20</v>
      </c>
      <c r="G34" s="51">
        <f>'Data Compilation'!L37</f>
        <v>0.6</v>
      </c>
      <c r="H34" s="51">
        <f>'Data Compilation'!F37</f>
        <v>10</v>
      </c>
      <c r="I34" s="51">
        <f>'Data Compilation'!G37</f>
        <v>50</v>
      </c>
      <c r="J34" s="51">
        <f>'Data Compilation'!U37</f>
        <v>25.8806258741674</v>
      </c>
      <c r="K34" s="52">
        <f>'Data Compilation'!V37</f>
        <v>10.764641415192397</v>
      </c>
      <c r="L34" s="33">
        <v>0</v>
      </c>
      <c r="M34" s="53">
        <f>'Data Compilation'!I37</f>
        <v>0.6</v>
      </c>
      <c r="N34" s="53">
        <f>'Data Compilation'!AB37</f>
        <v>1</v>
      </c>
    </row>
    <row r="35" spans="1:14">
      <c r="A35" s="50">
        <v>3</v>
      </c>
      <c r="B35" s="33">
        <v>0</v>
      </c>
      <c r="C35" s="51">
        <f>'Data Compilation'!AA38</f>
        <v>1</v>
      </c>
      <c r="D35" s="52">
        <f>'Data Compilation'!H38</f>
        <v>17.101007166283434</v>
      </c>
      <c r="E35" s="51">
        <f>'Data Compilation'!V38</f>
        <v>5.9651844312118145</v>
      </c>
      <c r="F35" s="51">
        <f>'Data Compilation'!O38</f>
        <v>22</v>
      </c>
      <c r="G35" s="51">
        <f>'Data Compilation'!L38</f>
        <v>0.6</v>
      </c>
      <c r="H35" s="51">
        <f>'Data Compilation'!F38</f>
        <v>20</v>
      </c>
      <c r="I35" s="51">
        <f>'Data Compilation'!G38</f>
        <v>50</v>
      </c>
      <c r="J35" s="51">
        <f>'Data Compilation'!U38</f>
        <v>34.942725936374401</v>
      </c>
      <c r="K35" s="52">
        <f>'Data Compilation'!V38</f>
        <v>5.9651844312118145</v>
      </c>
      <c r="L35" s="33">
        <v>0</v>
      </c>
      <c r="M35" s="53">
        <f>'Data Compilation'!I38</f>
        <v>0.6</v>
      </c>
      <c r="N35" s="53">
        <f>'Data Compilation'!AB38</f>
        <v>1</v>
      </c>
    </row>
    <row r="36" spans="1:14">
      <c r="A36" s="50">
        <v>3</v>
      </c>
      <c r="B36" s="33">
        <v>0</v>
      </c>
      <c r="C36" s="51">
        <f>'Data Compilation'!AA39</f>
        <v>1</v>
      </c>
      <c r="D36" s="52">
        <f>'Data Compilation'!H39</f>
        <v>24.999999999999996</v>
      </c>
      <c r="E36" s="51">
        <f>'Data Compilation'!V39</f>
        <v>4.0370864856845996</v>
      </c>
      <c r="F36" s="51">
        <f>'Data Compilation'!O39</f>
        <v>25</v>
      </c>
      <c r="G36" s="51">
        <f>'Data Compilation'!L39</f>
        <v>0.6</v>
      </c>
      <c r="H36" s="51">
        <f>'Data Compilation'!F39</f>
        <v>30</v>
      </c>
      <c r="I36" s="51">
        <f>'Data Compilation'!G39</f>
        <v>50</v>
      </c>
      <c r="J36" s="51">
        <f>'Data Compilation'!U39</f>
        <v>47.187290744622203</v>
      </c>
      <c r="K36" s="52">
        <f>'Data Compilation'!V39</f>
        <v>4.0370864856845996</v>
      </c>
      <c r="L36" s="33">
        <v>0</v>
      </c>
      <c r="M36" s="53">
        <f>'Data Compilation'!I39</f>
        <v>0.6</v>
      </c>
      <c r="N36" s="53">
        <f>'Data Compilation'!AB39</f>
        <v>1</v>
      </c>
    </row>
    <row r="37" spans="1:14">
      <c r="A37" s="50">
        <v>3</v>
      </c>
      <c r="B37" s="33">
        <v>0</v>
      </c>
      <c r="C37" s="51">
        <f>'Data Compilation'!AA40</f>
        <v>1</v>
      </c>
      <c r="D37" s="52">
        <f>'Data Compilation'!H40</f>
        <v>32.139380484326963</v>
      </c>
      <c r="E37" s="51">
        <f>'Data Compilation'!V40</f>
        <v>5.7508560658945278</v>
      </c>
      <c r="F37" s="51">
        <f>'Data Compilation'!O40</f>
        <v>31</v>
      </c>
      <c r="G37" s="51">
        <f>'Data Compilation'!L40</f>
        <v>0.6</v>
      </c>
      <c r="H37" s="51">
        <f>'Data Compilation'!F40</f>
        <v>40</v>
      </c>
      <c r="I37" s="51">
        <f>'Data Compilation'!G40</f>
        <v>50</v>
      </c>
      <c r="J37" s="51">
        <f>'Data Compilation'!U40</f>
        <v>35.340534029629502</v>
      </c>
      <c r="K37" s="52">
        <f>'Data Compilation'!V40</f>
        <v>5.7508560658945278</v>
      </c>
      <c r="L37" s="33">
        <v>0</v>
      </c>
      <c r="M37" s="53">
        <f>'Data Compilation'!I40</f>
        <v>0.6</v>
      </c>
      <c r="N37" s="53">
        <f>'Data Compilation'!AB40</f>
        <v>1</v>
      </c>
    </row>
    <row r="38" spans="1:14">
      <c r="A38" s="50">
        <v>3</v>
      </c>
      <c r="B38" s="33">
        <v>0</v>
      </c>
      <c r="C38" s="51">
        <f>'Data Compilation'!AA41</f>
        <v>1</v>
      </c>
      <c r="D38" s="52">
        <f>'Data Compilation'!H41</f>
        <v>38.302222155948904</v>
      </c>
      <c r="E38" s="51">
        <f>'Data Compilation'!V41</f>
        <v>4.6333131634544973</v>
      </c>
      <c r="F38" s="51">
        <f>'Data Compilation'!O41</f>
        <v>33</v>
      </c>
      <c r="G38" s="51">
        <f>'Data Compilation'!L41</f>
        <v>0.6</v>
      </c>
      <c r="H38" s="51">
        <f>'Data Compilation'!F41</f>
        <v>50</v>
      </c>
      <c r="I38" s="51">
        <f>'Data Compilation'!G41</f>
        <v>50</v>
      </c>
      <c r="J38" s="51">
        <f>'Data Compilation'!U41</f>
        <v>41.221437260037298</v>
      </c>
      <c r="K38" s="52">
        <f>'Data Compilation'!V41</f>
        <v>4.6333131634544973</v>
      </c>
      <c r="L38" s="33">
        <v>0</v>
      </c>
      <c r="M38" s="53">
        <f>'Data Compilation'!I41</f>
        <v>0.6</v>
      </c>
      <c r="N38" s="53">
        <f>'Data Compilation'!AB41</f>
        <v>1</v>
      </c>
    </row>
    <row r="39" spans="1:14">
      <c r="A39" s="50">
        <v>3</v>
      </c>
      <c r="B39" s="33">
        <v>0</v>
      </c>
      <c r="C39" s="51">
        <f>'Data Compilation'!AA42</f>
        <v>1</v>
      </c>
      <c r="D39" s="52">
        <f>'Data Compilation'!H42</f>
        <v>43.301270189221931</v>
      </c>
      <c r="E39" s="51">
        <f>'Data Compilation'!V42</f>
        <v>4.0784516345558171</v>
      </c>
      <c r="F39" s="51">
        <f>'Data Compilation'!O42</f>
        <v>43</v>
      </c>
      <c r="G39" s="51">
        <f>'Data Compilation'!L42</f>
        <v>0.6</v>
      </c>
      <c r="H39" s="51">
        <f>'Data Compilation'!F42</f>
        <v>60</v>
      </c>
      <c r="I39" s="51">
        <f>'Data Compilation'!G42</f>
        <v>50</v>
      </c>
      <c r="J39" s="51">
        <f>'Data Compilation'!U42</f>
        <v>47.556887746005003</v>
      </c>
      <c r="K39" s="52">
        <f>'Data Compilation'!V42</f>
        <v>4.0784516345558171</v>
      </c>
      <c r="L39" s="33">
        <v>0</v>
      </c>
      <c r="M39" s="53">
        <f>'Data Compilation'!I42</f>
        <v>0.6</v>
      </c>
      <c r="N39" s="53">
        <f>'Data Compilation'!AB42</f>
        <v>1</v>
      </c>
    </row>
    <row r="40" spans="1:14">
      <c r="A40" s="50">
        <v>3</v>
      </c>
      <c r="B40" s="33">
        <v>0</v>
      </c>
      <c r="C40" s="51">
        <f>'Data Compilation'!AA43</f>
        <v>1</v>
      </c>
      <c r="D40" s="52">
        <f>'Data Compilation'!H43</f>
        <v>10.418890660015819</v>
      </c>
      <c r="E40" s="51">
        <f>'Data Compilation'!V43</f>
        <v>14.260387114848855</v>
      </c>
      <c r="F40" s="51">
        <f>'Data Compilation'!O43</f>
        <v>27</v>
      </c>
      <c r="G40" s="51">
        <f>'Data Compilation'!L43</f>
        <v>0.6</v>
      </c>
      <c r="H40" s="51">
        <f>'Data Compilation'!F43</f>
        <v>10</v>
      </c>
      <c r="I40" s="51">
        <f>'Data Compilation'!G43</f>
        <v>60</v>
      </c>
      <c r="J40" s="51">
        <f>'Data Compilation'!U43</f>
        <v>29.062139684527001</v>
      </c>
      <c r="K40" s="52">
        <f>'Data Compilation'!V43</f>
        <v>14.260387114848855</v>
      </c>
      <c r="L40" s="33">
        <v>0</v>
      </c>
      <c r="M40" s="53">
        <f>'Data Compilation'!I43</f>
        <v>0.6</v>
      </c>
      <c r="N40" s="53">
        <f>'Data Compilation'!AB43</f>
        <v>1</v>
      </c>
    </row>
    <row r="41" spans="1:14">
      <c r="A41" s="50">
        <v>3</v>
      </c>
      <c r="B41" s="33">
        <v>0</v>
      </c>
      <c r="C41" s="51">
        <f>'Data Compilation'!AA44</f>
        <v>1</v>
      </c>
      <c r="D41" s="52">
        <f>'Data Compilation'!H44</f>
        <v>20.521208599540124</v>
      </c>
      <c r="E41" s="51">
        <f>'Data Compilation'!V44</f>
        <v>10.168120348241493</v>
      </c>
      <c r="F41" s="51">
        <f>'Data Compilation'!O44</f>
        <v>37</v>
      </c>
      <c r="G41" s="51">
        <f>'Data Compilation'!L44</f>
        <v>0.6</v>
      </c>
      <c r="H41" s="51">
        <f>'Data Compilation'!F44</f>
        <v>20</v>
      </c>
      <c r="I41" s="51">
        <f>'Data Compilation'!G44</f>
        <v>60</v>
      </c>
      <c r="J41" s="51">
        <f>'Data Compilation'!U44</f>
        <v>31.306664870454799</v>
      </c>
      <c r="K41" s="52">
        <f>'Data Compilation'!V44</f>
        <v>10.168120348241493</v>
      </c>
      <c r="L41" s="33">
        <v>0</v>
      </c>
      <c r="M41" s="53">
        <f>'Data Compilation'!I44</f>
        <v>0.6</v>
      </c>
      <c r="N41" s="53">
        <f>'Data Compilation'!AB44</f>
        <v>1</v>
      </c>
    </row>
    <row r="42" spans="1:14">
      <c r="A42" s="50">
        <v>3</v>
      </c>
      <c r="B42" s="33">
        <v>0</v>
      </c>
      <c r="C42" s="51">
        <f>'Data Compilation'!AA45</f>
        <v>1</v>
      </c>
      <c r="D42" s="52">
        <f>'Data Compilation'!H45</f>
        <v>29.999999999999996</v>
      </c>
      <c r="E42" s="51">
        <f>'Data Compilation'!V45</f>
        <v>10.04450378282151</v>
      </c>
      <c r="F42" s="51">
        <f>'Data Compilation'!O45</f>
        <v>36</v>
      </c>
      <c r="G42" s="51">
        <f>'Data Compilation'!L45</f>
        <v>0.6</v>
      </c>
      <c r="H42" s="51">
        <f>'Data Compilation'!F45</f>
        <v>30</v>
      </c>
      <c r="I42" s="51">
        <f>'Data Compilation'!G45</f>
        <v>60</v>
      </c>
      <c r="J42" s="51">
        <f>'Data Compilation'!U45</f>
        <v>39.233347729442897</v>
      </c>
      <c r="K42" s="52">
        <f>'Data Compilation'!V45</f>
        <v>10.04450378282151</v>
      </c>
      <c r="L42" s="33">
        <v>0</v>
      </c>
      <c r="M42" s="53">
        <f>'Data Compilation'!I45</f>
        <v>0.6</v>
      </c>
      <c r="N42" s="53">
        <f>'Data Compilation'!AB45</f>
        <v>1</v>
      </c>
    </row>
    <row r="43" spans="1:14">
      <c r="A43" s="50">
        <v>3</v>
      </c>
      <c r="B43" s="33">
        <v>0</v>
      </c>
      <c r="C43" s="51">
        <f>'Data Compilation'!AA46</f>
        <v>1</v>
      </c>
      <c r="D43" s="52">
        <f>'Data Compilation'!H46</f>
        <v>38.567256581192353</v>
      </c>
      <c r="E43" s="51">
        <f>'Data Compilation'!V46</f>
        <v>7.243847337572924</v>
      </c>
      <c r="F43" s="51">
        <f>'Data Compilation'!O46</f>
        <v>42</v>
      </c>
      <c r="G43" s="51">
        <f>'Data Compilation'!L46</f>
        <v>0.6</v>
      </c>
      <c r="H43" s="51">
        <f>'Data Compilation'!F46</f>
        <v>40</v>
      </c>
      <c r="I43" s="51">
        <f>'Data Compilation'!G46</f>
        <v>60</v>
      </c>
      <c r="J43" s="51">
        <f>'Data Compilation'!U46</f>
        <v>45.340890630509897</v>
      </c>
      <c r="K43" s="52">
        <f>'Data Compilation'!V46</f>
        <v>7.243847337572924</v>
      </c>
      <c r="L43" s="33">
        <v>0</v>
      </c>
      <c r="M43" s="53">
        <f>'Data Compilation'!I46</f>
        <v>0.6</v>
      </c>
      <c r="N43" s="53">
        <f>'Data Compilation'!AB46</f>
        <v>1</v>
      </c>
    </row>
    <row r="44" spans="1:14">
      <c r="A44" s="50">
        <v>3</v>
      </c>
      <c r="B44" s="33">
        <v>0</v>
      </c>
      <c r="C44" s="51">
        <f>'Data Compilation'!AA47</f>
        <v>1</v>
      </c>
      <c r="D44" s="52">
        <f>'Data Compilation'!H47</f>
        <v>45.962666587138678</v>
      </c>
      <c r="E44" s="51">
        <f>'Data Compilation'!V47</f>
        <v>6.5816411219749362</v>
      </c>
      <c r="F44" s="51">
        <f>'Data Compilation'!O47</f>
        <v>46</v>
      </c>
      <c r="G44" s="51">
        <f>'Data Compilation'!L47</f>
        <v>0.6</v>
      </c>
      <c r="H44" s="51">
        <f>'Data Compilation'!F47</f>
        <v>50</v>
      </c>
      <c r="I44" s="51">
        <f>'Data Compilation'!G47</f>
        <v>60</v>
      </c>
      <c r="J44" s="51">
        <f>'Data Compilation'!U47</f>
        <v>58.494232971317402</v>
      </c>
      <c r="K44" s="52">
        <f>'Data Compilation'!V47</f>
        <v>6.5816411219749362</v>
      </c>
      <c r="L44" s="33">
        <v>0</v>
      </c>
      <c r="M44" s="53">
        <f>'Data Compilation'!I47</f>
        <v>0.6</v>
      </c>
      <c r="N44" s="53">
        <f>'Data Compilation'!AB47</f>
        <v>1</v>
      </c>
    </row>
    <row r="45" spans="1:14">
      <c r="A45" s="50">
        <v>3</v>
      </c>
      <c r="B45" s="33">
        <v>0</v>
      </c>
      <c r="C45" s="51">
        <f>'Data Compilation'!AA48</f>
        <v>1</v>
      </c>
      <c r="D45" s="52">
        <f>'Data Compilation'!H48</f>
        <v>51.961524227066313</v>
      </c>
      <c r="E45" s="51">
        <f>'Data Compilation'!V48</f>
        <v>4.6635101850430383</v>
      </c>
      <c r="F45" s="51">
        <f>'Data Compilation'!O48</f>
        <v>55</v>
      </c>
      <c r="G45" s="51">
        <f>'Data Compilation'!L48</f>
        <v>0.6</v>
      </c>
      <c r="H45" s="51">
        <f>'Data Compilation'!F48</f>
        <v>60</v>
      </c>
      <c r="I45" s="51">
        <f>'Data Compilation'!G48</f>
        <v>60</v>
      </c>
      <c r="J45" s="51">
        <f>'Data Compilation'!U48</f>
        <v>75.966091218505198</v>
      </c>
      <c r="K45" s="52">
        <f>'Data Compilation'!V48</f>
        <v>4.6635101850430383</v>
      </c>
      <c r="L45" s="33">
        <v>0</v>
      </c>
      <c r="M45" s="53">
        <f>'Data Compilation'!I48</f>
        <v>0.6</v>
      </c>
      <c r="N45" s="53">
        <f>'Data Compilation'!AB48</f>
        <v>1</v>
      </c>
    </row>
    <row r="46" spans="1:14">
      <c r="A46" s="50">
        <v>4</v>
      </c>
      <c r="B46" s="33">
        <v>0</v>
      </c>
      <c r="C46" s="51">
        <f>'Data Compilation'!AA49</f>
        <v>1</v>
      </c>
      <c r="D46" s="52">
        <f>'Data Compilation'!H49</f>
        <v>3.4699929444151953</v>
      </c>
      <c r="E46" s="51">
        <f>'Data Compilation'!V49</f>
        <v>0.92980160705396675</v>
      </c>
      <c r="F46" s="51">
        <f>'Data Compilation'!O49</f>
        <v>10</v>
      </c>
      <c r="G46" s="51">
        <f>'Data Compilation'!L49</f>
        <v>0.03</v>
      </c>
      <c r="H46" s="51">
        <f>'Data Compilation'!F49</f>
        <v>60</v>
      </c>
      <c r="I46" s="51">
        <f>'Data Compilation'!G49</f>
        <v>4.0068027210884303</v>
      </c>
      <c r="J46" s="51" t="str">
        <f>'Data Compilation'!U49</f>
        <v>nan</v>
      </c>
      <c r="K46" s="52">
        <f>'Data Compilation'!V49</f>
        <v>0.92980160705396675</v>
      </c>
      <c r="L46" s="33">
        <v>1</v>
      </c>
      <c r="M46" s="53">
        <f>'Data Compilation'!I49</f>
        <v>0.03</v>
      </c>
      <c r="N46" s="53">
        <f>'Data Compilation'!AB49</f>
        <v>1</v>
      </c>
    </row>
    <row r="47" spans="1:14">
      <c r="A47" s="50">
        <v>4</v>
      </c>
      <c r="B47" s="33">
        <v>0</v>
      </c>
      <c r="C47" s="51">
        <f>'Data Compilation'!AA50</f>
        <v>1</v>
      </c>
      <c r="D47" s="52">
        <f>'Data Compilation'!H50</f>
        <v>4.3242356896447438</v>
      </c>
      <c r="E47" s="51">
        <f>'Data Compilation'!V50</f>
        <v>1.2909241745478635</v>
      </c>
      <c r="F47" s="51">
        <f>'Data Compilation'!O50</f>
        <v>17</v>
      </c>
      <c r="G47" s="51">
        <f>'Data Compilation'!L50</f>
        <v>0.03</v>
      </c>
      <c r="H47" s="51">
        <f>'Data Compilation'!F50</f>
        <v>60</v>
      </c>
      <c r="I47" s="51">
        <f>'Data Compilation'!G50</f>
        <v>4.99319727891156</v>
      </c>
      <c r="J47" s="51" t="str">
        <f>'Data Compilation'!U50</f>
        <v>nan</v>
      </c>
      <c r="K47" s="52">
        <f>'Data Compilation'!V50</f>
        <v>1.2909241745478635</v>
      </c>
      <c r="L47" s="33">
        <v>1</v>
      </c>
      <c r="M47" s="53">
        <f>'Data Compilation'!I50</f>
        <v>0.03</v>
      </c>
      <c r="N47" s="53">
        <f>'Data Compilation'!AB50</f>
        <v>1</v>
      </c>
    </row>
    <row r="48" spans="1:14">
      <c r="A48" s="50">
        <v>4</v>
      </c>
      <c r="B48" s="33">
        <v>0</v>
      </c>
      <c r="C48" s="51">
        <f>'Data Compilation'!AA51</f>
        <v>1</v>
      </c>
      <c r="D48" s="52">
        <f>'Data Compilation'!H51</f>
        <v>5.1932067580679071</v>
      </c>
      <c r="E48" s="51">
        <f>'Data Compilation'!V51</f>
        <v>1.6757045675412994</v>
      </c>
      <c r="F48" s="51">
        <f>'Data Compilation'!O51</f>
        <v>23</v>
      </c>
      <c r="G48" s="51">
        <f>'Data Compilation'!L51</f>
        <v>0.03</v>
      </c>
      <c r="H48" s="51">
        <f>'Data Compilation'!F51</f>
        <v>60</v>
      </c>
      <c r="I48" s="51">
        <f>'Data Compilation'!G51</f>
        <v>5.9965986394557804</v>
      </c>
      <c r="J48" s="51" t="str">
        <f>'Data Compilation'!U51</f>
        <v>nan</v>
      </c>
      <c r="K48" s="52">
        <f>'Data Compilation'!V51</f>
        <v>1.6757045675412994</v>
      </c>
      <c r="L48" s="33">
        <v>1</v>
      </c>
      <c r="M48" s="53">
        <f>'Data Compilation'!I51</f>
        <v>0.03</v>
      </c>
      <c r="N48" s="53">
        <f>'Data Compilation'!AB51</f>
        <v>1</v>
      </c>
    </row>
    <row r="49" spans="1:14">
      <c r="A49" s="50">
        <v>4</v>
      </c>
      <c r="B49" s="33">
        <v>0</v>
      </c>
      <c r="C49" s="51">
        <f>'Data Compilation'!AA52</f>
        <v>1</v>
      </c>
      <c r="D49" s="52">
        <f>'Data Compilation'!H52</f>
        <v>6.0621778264910615</v>
      </c>
      <c r="E49" s="51">
        <f>'Data Compilation'!V52</f>
        <v>2.2682926829268197</v>
      </c>
      <c r="F49" s="51">
        <f>'Data Compilation'!O52</f>
        <v>35</v>
      </c>
      <c r="G49" s="51">
        <f>'Data Compilation'!L52</f>
        <v>0.03</v>
      </c>
      <c r="H49" s="51">
        <f>'Data Compilation'!F52</f>
        <v>60</v>
      </c>
      <c r="I49" s="51">
        <f>'Data Compilation'!G52</f>
        <v>6.9999999999999902</v>
      </c>
      <c r="J49" s="51" t="str">
        <f>'Data Compilation'!U52</f>
        <v>nan</v>
      </c>
      <c r="K49" s="52">
        <f>'Data Compilation'!V52</f>
        <v>2.2682926829268197</v>
      </c>
      <c r="L49" s="33">
        <v>1</v>
      </c>
      <c r="M49" s="53">
        <f>'Data Compilation'!I52</f>
        <v>0.03</v>
      </c>
      <c r="N49" s="53">
        <f>'Data Compilation'!AB52</f>
        <v>1</v>
      </c>
    </row>
    <row r="50" spans="1:14">
      <c r="A50" s="50">
        <v>4</v>
      </c>
      <c r="B50" s="33">
        <v>0</v>
      </c>
      <c r="C50" s="51">
        <f>'Data Compilation'!AA53</f>
        <v>1</v>
      </c>
      <c r="D50" s="52">
        <f>'Data Compilation'!H53</f>
        <v>6.9311488949142248</v>
      </c>
      <c r="E50" s="51">
        <f>'Data Compilation'!V53</f>
        <v>2.5711275450946838</v>
      </c>
      <c r="F50" s="51">
        <f>'Data Compilation'!O53</f>
        <v>55</v>
      </c>
      <c r="G50" s="51">
        <f>'Data Compilation'!L53</f>
        <v>0.03</v>
      </c>
      <c r="H50" s="51">
        <f>'Data Compilation'!F53</f>
        <v>60</v>
      </c>
      <c r="I50" s="51">
        <f>'Data Compilation'!G53</f>
        <v>8.0034013605442098</v>
      </c>
      <c r="J50" s="51" t="str">
        <f>'Data Compilation'!U53</f>
        <v>nan</v>
      </c>
      <c r="K50" s="52">
        <f>'Data Compilation'!V53</f>
        <v>2.5711275450946838</v>
      </c>
      <c r="L50" s="33">
        <v>1</v>
      </c>
      <c r="M50" s="53">
        <f>'Data Compilation'!I53</f>
        <v>0.03</v>
      </c>
      <c r="N50" s="53">
        <f>'Data Compilation'!AB53</f>
        <v>1</v>
      </c>
    </row>
    <row r="51" spans="1:14">
      <c r="A51" s="50">
        <v>4</v>
      </c>
      <c r="B51" s="33">
        <v>0</v>
      </c>
      <c r="C51" s="51">
        <f>'Data Compilation'!AA54</f>
        <v>1</v>
      </c>
      <c r="D51" s="52">
        <f>'Data Compilation'!H54</f>
        <v>7.8001199633373881</v>
      </c>
      <c r="E51" s="51">
        <f>'Data Compilation'!V54</f>
        <v>2.8809215672331598</v>
      </c>
      <c r="F51" s="51">
        <f>'Data Compilation'!O54</f>
        <v>63</v>
      </c>
      <c r="G51" s="51">
        <f>'Data Compilation'!L54</f>
        <v>0.03</v>
      </c>
      <c r="H51" s="51">
        <f>'Data Compilation'!F54</f>
        <v>60</v>
      </c>
      <c r="I51" s="51">
        <f>'Data Compilation'!G54</f>
        <v>9.0068027210884303</v>
      </c>
      <c r="J51" s="51" t="str">
        <f>'Data Compilation'!U54</f>
        <v>nan</v>
      </c>
      <c r="K51" s="52">
        <f>'Data Compilation'!V54</f>
        <v>2.8809215672331598</v>
      </c>
      <c r="L51" s="33">
        <v>1</v>
      </c>
      <c r="M51" s="53">
        <f>'Data Compilation'!I54</f>
        <v>0.03</v>
      </c>
      <c r="N51" s="53">
        <f>'Data Compilation'!AB54</f>
        <v>1</v>
      </c>
    </row>
    <row r="52" spans="1:14">
      <c r="A52" s="50">
        <v>4</v>
      </c>
      <c r="B52" s="33">
        <v>0</v>
      </c>
      <c r="C52" s="51">
        <f>'Data Compilation'!AA55</f>
        <v>1</v>
      </c>
      <c r="D52" s="52">
        <f>'Data Compilation'!H55</f>
        <v>8.669091031760507</v>
      </c>
      <c r="E52" s="51">
        <f>'Data Compilation'!V55</f>
        <v>2.7135675175993565</v>
      </c>
      <c r="F52" s="51">
        <f>'Data Compilation'!O55</f>
        <v>71</v>
      </c>
      <c r="G52" s="51">
        <f>'Data Compilation'!L55</f>
        <v>0.03</v>
      </c>
      <c r="H52" s="51">
        <f>'Data Compilation'!F55</f>
        <v>60</v>
      </c>
      <c r="I52" s="51">
        <f>'Data Compilation'!G55</f>
        <v>10.010204081632599</v>
      </c>
      <c r="J52" s="51" t="str">
        <f>'Data Compilation'!U55</f>
        <v>nan</v>
      </c>
      <c r="K52" s="52">
        <f>'Data Compilation'!V55</f>
        <v>2.7135675175993565</v>
      </c>
      <c r="L52" s="33">
        <v>1</v>
      </c>
      <c r="M52" s="53">
        <f>'Data Compilation'!I55</f>
        <v>0.03</v>
      </c>
      <c r="N52" s="53">
        <f>'Data Compilation'!AB55</f>
        <v>1</v>
      </c>
    </row>
    <row r="53" spans="1:14">
      <c r="A53" s="50">
        <v>4</v>
      </c>
      <c r="B53" s="33">
        <v>0</v>
      </c>
      <c r="C53" s="51">
        <f>'Data Compilation'!AA56</f>
        <v>1</v>
      </c>
      <c r="D53" s="52">
        <f>'Data Compilation'!H56</f>
        <v>3.9291819533446191</v>
      </c>
      <c r="E53" s="51">
        <f>'Data Compilation'!V56</f>
        <v>0.73123088956836646</v>
      </c>
      <c r="F53" s="51">
        <f>'Data Compilation'!O56</f>
        <v>13</v>
      </c>
      <c r="G53" s="51">
        <f>'Data Compilation'!L56</f>
        <v>0.03</v>
      </c>
      <c r="H53" s="51">
        <f>'Data Compilation'!F56</f>
        <v>80</v>
      </c>
      <c r="I53" s="51">
        <f>'Data Compilation'!G56</f>
        <v>3.9897959183673399</v>
      </c>
      <c r="J53" s="51" t="str">
        <f>'Data Compilation'!U56</f>
        <v>nan</v>
      </c>
      <c r="K53" s="52">
        <f>'Data Compilation'!V56</f>
        <v>0.73123088956836646</v>
      </c>
      <c r="L53" s="33">
        <v>1</v>
      </c>
      <c r="M53" s="53">
        <f>'Data Compilation'!I56</f>
        <v>0.03</v>
      </c>
      <c r="N53" s="53">
        <f>'Data Compilation'!AB56</f>
        <v>1</v>
      </c>
    </row>
    <row r="54" spans="1:14">
      <c r="A54" s="50">
        <v>4</v>
      </c>
      <c r="B54" s="33">
        <v>0</v>
      </c>
      <c r="C54" s="51">
        <f>'Data Compilation'!AA57</f>
        <v>1</v>
      </c>
      <c r="D54" s="52">
        <f>'Data Compilation'!H57</f>
        <v>4.9173393925915647</v>
      </c>
      <c r="E54" s="51">
        <f>'Data Compilation'!V57</f>
        <v>1.0264760956647456</v>
      </c>
      <c r="F54" s="51">
        <f>'Data Compilation'!O57</f>
        <v>25</v>
      </c>
      <c r="G54" s="51">
        <f>'Data Compilation'!L57</f>
        <v>0.03</v>
      </c>
      <c r="H54" s="51">
        <f>'Data Compilation'!F57</f>
        <v>80</v>
      </c>
      <c r="I54" s="51">
        <f>'Data Compilation'!G57</f>
        <v>4.99319727891156</v>
      </c>
      <c r="J54" s="51" t="str">
        <f>'Data Compilation'!U57</f>
        <v>nan</v>
      </c>
      <c r="K54" s="52">
        <f>'Data Compilation'!V57</f>
        <v>1.0264760956647456</v>
      </c>
      <c r="L54" s="33">
        <v>1</v>
      </c>
      <c r="M54" s="53">
        <f>'Data Compilation'!I57</f>
        <v>0.03</v>
      </c>
      <c r="N54" s="53">
        <f>'Data Compilation'!AB57</f>
        <v>1</v>
      </c>
    </row>
    <row r="55" spans="1:14">
      <c r="A55" s="50">
        <v>4</v>
      </c>
      <c r="B55" s="33">
        <v>0</v>
      </c>
      <c r="C55" s="51">
        <f>'Data Compilation'!AA58</f>
        <v>1</v>
      </c>
      <c r="D55" s="52">
        <f>'Data Compilation'!H58</f>
        <v>5.9054968318385113</v>
      </c>
      <c r="E55" s="51">
        <f>'Data Compilation'!V58</f>
        <v>0.97366375121477089</v>
      </c>
      <c r="F55" s="51">
        <f>'Data Compilation'!O58</f>
        <v>36</v>
      </c>
      <c r="G55" s="51">
        <f>'Data Compilation'!L58</f>
        <v>0.03</v>
      </c>
      <c r="H55" s="51">
        <f>'Data Compilation'!F58</f>
        <v>80</v>
      </c>
      <c r="I55" s="51">
        <f>'Data Compilation'!G58</f>
        <v>5.9965986394557804</v>
      </c>
      <c r="J55" s="51" t="str">
        <f>'Data Compilation'!U58</f>
        <v>nan</v>
      </c>
      <c r="K55" s="52">
        <f>'Data Compilation'!V58</f>
        <v>0.97366375121477089</v>
      </c>
      <c r="L55" s="33">
        <v>1</v>
      </c>
      <c r="M55" s="53">
        <f>'Data Compilation'!I58</f>
        <v>0.03</v>
      </c>
      <c r="N55" s="53">
        <f>'Data Compilation'!AB58</f>
        <v>1</v>
      </c>
    </row>
    <row r="56" spans="1:14">
      <c r="A56" s="50">
        <v>4</v>
      </c>
      <c r="B56" s="33">
        <v>0</v>
      </c>
      <c r="C56" s="51">
        <f>'Data Compilation'!AA59</f>
        <v>1</v>
      </c>
      <c r="D56" s="52">
        <f>'Data Compilation'!H59</f>
        <v>6.910402702259125</v>
      </c>
      <c r="E56" s="51">
        <f>'Data Compilation'!V59</f>
        <v>1.2273649529498145</v>
      </c>
      <c r="F56" s="51">
        <f>'Data Compilation'!O59</f>
        <v>40</v>
      </c>
      <c r="G56" s="51">
        <f>'Data Compilation'!L59</f>
        <v>0.03</v>
      </c>
      <c r="H56" s="51">
        <f>'Data Compilation'!F59</f>
        <v>80</v>
      </c>
      <c r="I56" s="51">
        <f>'Data Compilation'!G59</f>
        <v>7.0170068027210801</v>
      </c>
      <c r="J56" s="51" t="str">
        <f>'Data Compilation'!U59</f>
        <v>nan</v>
      </c>
      <c r="K56" s="52">
        <f>'Data Compilation'!V59</f>
        <v>1.2273649529498145</v>
      </c>
      <c r="L56" s="33">
        <v>1</v>
      </c>
      <c r="M56" s="53">
        <f>'Data Compilation'!I59</f>
        <v>0.03</v>
      </c>
      <c r="N56" s="53">
        <f>'Data Compilation'!AB59</f>
        <v>1</v>
      </c>
    </row>
    <row r="57" spans="1:14">
      <c r="A57" s="50">
        <v>4</v>
      </c>
      <c r="B57" s="33">
        <v>0</v>
      </c>
      <c r="C57" s="51">
        <f>'Data Compilation'!AA60</f>
        <v>1</v>
      </c>
      <c r="D57" s="52">
        <f>'Data Compilation'!H60</f>
        <v>7.8818117103323919</v>
      </c>
      <c r="E57" s="51">
        <f>'Data Compilation'!V60</f>
        <v>1.4891346085472434</v>
      </c>
      <c r="F57" s="51">
        <f>'Data Compilation'!O60</f>
        <v>60</v>
      </c>
      <c r="G57" s="51">
        <f>'Data Compilation'!L60</f>
        <v>0.03</v>
      </c>
      <c r="H57" s="51">
        <f>'Data Compilation'!F60</f>
        <v>80</v>
      </c>
      <c r="I57" s="51">
        <f>'Data Compilation'!G60</f>
        <v>8.0034013605442098</v>
      </c>
      <c r="J57" s="51" t="str">
        <f>'Data Compilation'!U60</f>
        <v>nan</v>
      </c>
      <c r="K57" s="52">
        <f>'Data Compilation'!V60</f>
        <v>1.4891346085472434</v>
      </c>
      <c r="L57" s="33">
        <v>1</v>
      </c>
      <c r="M57" s="53">
        <f>'Data Compilation'!I60</f>
        <v>0.03</v>
      </c>
      <c r="N57" s="53">
        <f>'Data Compilation'!AB60</f>
        <v>1</v>
      </c>
    </row>
    <row r="58" spans="1:14">
      <c r="A58" s="50">
        <v>4</v>
      </c>
      <c r="B58" s="33">
        <v>0</v>
      </c>
      <c r="C58" s="51">
        <f>'Data Compilation'!AA61</f>
        <v>1</v>
      </c>
      <c r="D58" s="52">
        <f>'Data Compilation'!H61</f>
        <v>8.8699691495793385</v>
      </c>
      <c r="E58" s="51">
        <f>'Data Compilation'!V61</f>
        <v>1.6256180520988803</v>
      </c>
      <c r="F58" s="51">
        <f>'Data Compilation'!O61</f>
        <v>85</v>
      </c>
      <c r="G58" s="51">
        <f>'Data Compilation'!L61</f>
        <v>0.03</v>
      </c>
      <c r="H58" s="51">
        <f>'Data Compilation'!F61</f>
        <v>80</v>
      </c>
      <c r="I58" s="51">
        <f>'Data Compilation'!G61</f>
        <v>9.0068027210884303</v>
      </c>
      <c r="J58" s="51" t="str">
        <f>'Data Compilation'!U61</f>
        <v>nan</v>
      </c>
      <c r="K58" s="52">
        <f>'Data Compilation'!V61</f>
        <v>1.6256180520988803</v>
      </c>
      <c r="L58" s="33">
        <v>1</v>
      </c>
      <c r="M58" s="53">
        <f>'Data Compilation'!I61</f>
        <v>0.03</v>
      </c>
      <c r="N58" s="53">
        <f>'Data Compilation'!AB61</f>
        <v>1</v>
      </c>
    </row>
    <row r="59" spans="1:14">
      <c r="A59" s="50">
        <v>4</v>
      </c>
      <c r="B59" s="33">
        <v>0</v>
      </c>
      <c r="C59" s="51">
        <f>'Data Compilation'!AA62</f>
        <v>1</v>
      </c>
      <c r="D59" s="52">
        <f>'Data Compilation'!H62</f>
        <v>9.8413781576526063</v>
      </c>
      <c r="E59" s="51">
        <f>'Data Compilation'!V62</f>
        <v>1.9011448481831712</v>
      </c>
      <c r="F59" s="51">
        <f>'Data Compilation'!O62</f>
        <v>102</v>
      </c>
      <c r="G59" s="51">
        <f>'Data Compilation'!L62</f>
        <v>0.03</v>
      </c>
      <c r="H59" s="51">
        <f>'Data Compilation'!F62</f>
        <v>80</v>
      </c>
      <c r="I59" s="51">
        <f>'Data Compilation'!G62</f>
        <v>9.9931972789115608</v>
      </c>
      <c r="J59" s="51" t="str">
        <f>'Data Compilation'!U62</f>
        <v>nan</v>
      </c>
      <c r="K59" s="52">
        <f>'Data Compilation'!V62</f>
        <v>1.9011448481831712</v>
      </c>
      <c r="L59" s="33">
        <v>1</v>
      </c>
      <c r="M59" s="53">
        <f>'Data Compilation'!I62</f>
        <v>0.03</v>
      </c>
      <c r="N59" s="53">
        <f>'Data Compilation'!AB62</f>
        <v>1</v>
      </c>
    </row>
    <row r="60" spans="1:14">
      <c r="A60" s="54">
        <v>9</v>
      </c>
      <c r="B60" s="33">
        <v>1</v>
      </c>
      <c r="C60" s="51">
        <f>'Data Compilation'!AA63</f>
        <v>5222.94826014921</v>
      </c>
      <c r="D60" s="52">
        <f>'Data Compilation'!H63</f>
        <v>15.989159891598916</v>
      </c>
      <c r="E60" s="51">
        <f>'Data Compilation'!V63</f>
        <v>0</v>
      </c>
      <c r="F60" s="51">
        <f>'Data Compilation'!O63</f>
        <v>948.83560059377328</v>
      </c>
      <c r="G60" s="51">
        <f>'Data Compilation'!L63</f>
        <v>5.6000000000000001E-2</v>
      </c>
      <c r="H60" s="51">
        <f>'Data Compilation'!F63</f>
        <v>90</v>
      </c>
      <c r="I60" s="51">
        <f>'Data Compilation'!G63</f>
        <v>15.989159891598916</v>
      </c>
      <c r="J60" s="51" t="str">
        <f>'Data Compilation'!U63</f>
        <v>nan</v>
      </c>
      <c r="K60" s="52">
        <f>'Data Compilation'!V63</f>
        <v>0</v>
      </c>
      <c r="L60" s="33">
        <v>0</v>
      </c>
      <c r="M60" s="53">
        <f>'Data Compilation'!I63</f>
        <v>1.3</v>
      </c>
      <c r="N60" s="53">
        <f>'Data Compilation'!AB63</f>
        <v>0.39396226415094343</v>
      </c>
    </row>
    <row r="61" spans="1:14">
      <c r="A61" s="54">
        <v>9</v>
      </c>
      <c r="B61" s="33">
        <v>1</v>
      </c>
      <c r="C61" s="51">
        <f>'Data Compilation'!AA64</f>
        <v>5222.94826014921</v>
      </c>
      <c r="D61" s="52">
        <f>'Data Compilation'!H64</f>
        <v>37.669376693766942</v>
      </c>
      <c r="E61" s="51">
        <f>'Data Compilation'!V64</f>
        <v>0</v>
      </c>
      <c r="F61" s="51">
        <f>'Data Compilation'!O64</f>
        <v>17488.17175773294</v>
      </c>
      <c r="G61" s="51">
        <f>'Data Compilation'!L64</f>
        <v>5.6000000000000001E-2</v>
      </c>
      <c r="H61" s="51">
        <f>'Data Compilation'!F64</f>
        <v>90</v>
      </c>
      <c r="I61" s="51">
        <f>'Data Compilation'!G64</f>
        <v>37.669376693766942</v>
      </c>
      <c r="J61" s="51" t="str">
        <f>'Data Compilation'!U64</f>
        <v>nan</v>
      </c>
      <c r="K61" s="52">
        <f>'Data Compilation'!V64</f>
        <v>0</v>
      </c>
      <c r="L61" s="33">
        <v>0</v>
      </c>
      <c r="M61" s="53">
        <f>'Data Compilation'!I64</f>
        <v>1.3</v>
      </c>
      <c r="N61" s="53">
        <f>'Data Compilation'!AB64</f>
        <v>0.39396226415094343</v>
      </c>
    </row>
    <row r="62" spans="1:14">
      <c r="A62" s="54">
        <v>9</v>
      </c>
      <c r="B62" s="33">
        <v>1</v>
      </c>
      <c r="C62" s="51">
        <f>'Data Compilation'!AA65</f>
        <v>5222.94826014921</v>
      </c>
      <c r="D62" s="52" t="s">
        <v>122</v>
      </c>
      <c r="E62" s="51">
        <f>'Data Compilation'!V65</f>
        <v>0</v>
      </c>
      <c r="F62" s="51" t="str">
        <f>'Data Compilation'!O65</f>
        <v>nan</v>
      </c>
      <c r="G62" s="51">
        <f>'Data Compilation'!L65</f>
        <v>5.6000000000000001E-2</v>
      </c>
      <c r="H62" s="51">
        <f>'Data Compilation'!F65</f>
        <v>90</v>
      </c>
      <c r="I62" s="51" t="str">
        <f>'Data Compilation'!G65</f>
        <v>nan</v>
      </c>
      <c r="J62" s="51" t="str">
        <f>'Data Compilation'!U65</f>
        <v>nan</v>
      </c>
      <c r="K62" s="52">
        <f>'Data Compilation'!V65</f>
        <v>0</v>
      </c>
      <c r="L62" s="33">
        <v>0</v>
      </c>
      <c r="M62" s="53">
        <f>'Data Compilation'!I65</f>
        <v>1.3</v>
      </c>
      <c r="N62" s="53">
        <f>'Data Compilation'!AB65</f>
        <v>0.39396226415094343</v>
      </c>
    </row>
    <row r="63" spans="1:14">
      <c r="A63" s="54">
        <v>9</v>
      </c>
      <c r="B63" s="33">
        <v>1</v>
      </c>
      <c r="C63" s="51">
        <f>'Data Compilation'!AA66</f>
        <v>5222.94826014921</v>
      </c>
      <c r="D63" s="52" t="s">
        <v>122</v>
      </c>
      <c r="E63" s="51">
        <f>'Data Compilation'!V66</f>
        <v>0</v>
      </c>
      <c r="F63" s="51" t="str">
        <f>'Data Compilation'!O66</f>
        <v>nan</v>
      </c>
      <c r="G63" s="51">
        <f>'Data Compilation'!L66</f>
        <v>5.6000000000000001E-2</v>
      </c>
      <c r="H63" s="51">
        <f>'Data Compilation'!F66</f>
        <v>90</v>
      </c>
      <c r="I63" s="51" t="str">
        <f>'Data Compilation'!G66</f>
        <v>nan</v>
      </c>
      <c r="J63" s="51" t="str">
        <f>'Data Compilation'!U66</f>
        <v>nan</v>
      </c>
      <c r="K63" s="52">
        <f>'Data Compilation'!V66</f>
        <v>0</v>
      </c>
      <c r="L63" s="33">
        <v>0</v>
      </c>
      <c r="M63" s="53">
        <f>'Data Compilation'!I66</f>
        <v>1.3</v>
      </c>
      <c r="N63" s="53">
        <f>'Data Compilation'!AB66</f>
        <v>0.39396226415094343</v>
      </c>
    </row>
    <row r="64" spans="1:14">
      <c r="A64" s="54">
        <v>9</v>
      </c>
      <c r="B64" s="33">
        <v>1</v>
      </c>
      <c r="C64" s="51">
        <f>'Data Compilation'!AA67</f>
        <v>5222.94826014921</v>
      </c>
      <c r="D64" s="52" t="s">
        <v>122</v>
      </c>
      <c r="E64" s="51">
        <f>'Data Compilation'!V67</f>
        <v>0</v>
      </c>
      <c r="F64" s="51" t="str">
        <f>'Data Compilation'!O67</f>
        <v>nan</v>
      </c>
      <c r="G64" s="51">
        <f>'Data Compilation'!L67</f>
        <v>5.6000000000000001E-2</v>
      </c>
      <c r="H64" s="51">
        <f>'Data Compilation'!F67</f>
        <v>90</v>
      </c>
      <c r="I64" s="51" t="str">
        <f>'Data Compilation'!G67</f>
        <v>nan</v>
      </c>
      <c r="J64" s="51" t="str">
        <f>'Data Compilation'!U67</f>
        <v>nan</v>
      </c>
      <c r="K64" s="52">
        <f>'Data Compilation'!V67</f>
        <v>0</v>
      </c>
      <c r="L64" s="33">
        <v>0</v>
      </c>
      <c r="M64" s="53">
        <f>'Data Compilation'!I67</f>
        <v>1.3</v>
      </c>
      <c r="N64" s="53">
        <f>'Data Compilation'!AB67</f>
        <v>0.39396226415094343</v>
      </c>
    </row>
    <row r="65" spans="1:14">
      <c r="A65" s="54">
        <v>10</v>
      </c>
      <c r="B65" s="33">
        <v>1</v>
      </c>
      <c r="C65" s="51">
        <f>'Data Compilation'!AA68</f>
        <v>3447.145851698479</v>
      </c>
      <c r="D65" s="52">
        <f>'Data Compilation'!H68</f>
        <v>45.473684210526315</v>
      </c>
      <c r="E65" s="51">
        <f>'Data Compilation'!V68</f>
        <v>0</v>
      </c>
      <c r="F65" s="51">
        <f>'Data Compilation'!O68</f>
        <v>62035.567959922249</v>
      </c>
      <c r="G65" s="51">
        <f>'Data Compilation'!L68</f>
        <v>5.6000000000000001E-2</v>
      </c>
      <c r="H65" s="51">
        <f>'Data Compilation'!F68</f>
        <v>90</v>
      </c>
      <c r="I65" s="51">
        <f>'Data Compilation'!G68</f>
        <v>45.473684210526315</v>
      </c>
      <c r="J65" s="51" t="str">
        <f>'Data Compilation'!U68</f>
        <v>nan</v>
      </c>
      <c r="K65" s="52">
        <f>'Data Compilation'!V68</f>
        <v>0</v>
      </c>
      <c r="L65" s="33">
        <v>0</v>
      </c>
      <c r="M65" s="53">
        <f>'Data Compilation'!I68</f>
        <v>1.2</v>
      </c>
      <c r="N65" s="53">
        <f>'Data Compilation'!AB68</f>
        <v>0.33048912390337704</v>
      </c>
    </row>
    <row r="66" spans="1:14">
      <c r="A66" s="54">
        <v>10</v>
      </c>
      <c r="B66" s="33">
        <v>1</v>
      </c>
      <c r="C66" s="51">
        <f>'Data Compilation'!AA69</f>
        <v>3447.145851698479</v>
      </c>
      <c r="D66" s="52">
        <f>'Data Compilation'!H69</f>
        <v>13.703703703703704</v>
      </c>
      <c r="E66" s="51">
        <f>'Data Compilation'!V69</f>
        <v>0</v>
      </c>
      <c r="F66" s="51">
        <f>'Data Compilation'!O69</f>
        <v>7447.0537275960833</v>
      </c>
      <c r="G66" s="51">
        <f>'Data Compilation'!L69</f>
        <v>5.6000000000000001E-2</v>
      </c>
      <c r="H66" s="51">
        <f>'Data Compilation'!F69</f>
        <v>90</v>
      </c>
      <c r="I66" s="51">
        <f>'Data Compilation'!G69</f>
        <v>13.703703703703704</v>
      </c>
      <c r="J66" s="51" t="str">
        <f>'Data Compilation'!U69</f>
        <v>nan</v>
      </c>
      <c r="K66" s="52">
        <f>'Data Compilation'!V69</f>
        <v>0</v>
      </c>
      <c r="L66" s="33">
        <v>0</v>
      </c>
      <c r="M66" s="53">
        <f>'Data Compilation'!I69</f>
        <v>1.2</v>
      </c>
      <c r="N66" s="53">
        <f>'Data Compilation'!AB69</f>
        <v>0.33048912390337704</v>
      </c>
    </row>
    <row r="67" spans="1:14">
      <c r="A67" s="54">
        <v>10</v>
      </c>
      <c r="B67" s="33">
        <v>1</v>
      </c>
      <c r="C67" s="51">
        <f>'Data Compilation'!AA70</f>
        <v>3447.145851698479</v>
      </c>
      <c r="D67" s="52">
        <f>'Data Compilation'!H70</f>
        <v>14.814814814814815</v>
      </c>
      <c r="E67" s="51">
        <f>'Data Compilation'!V70</f>
        <v>0</v>
      </c>
      <c r="F67" s="51">
        <f>'Data Compilation'!O70</f>
        <v>5357.8744235363993</v>
      </c>
      <c r="G67" s="51">
        <f>'Data Compilation'!L70</f>
        <v>5.6000000000000001E-2</v>
      </c>
      <c r="H67" s="51">
        <f>'Data Compilation'!F70</f>
        <v>90</v>
      </c>
      <c r="I67" s="51">
        <f>'Data Compilation'!G70</f>
        <v>14.814814814814815</v>
      </c>
      <c r="J67" s="51" t="str">
        <f>'Data Compilation'!U70</f>
        <v>nan</v>
      </c>
      <c r="K67" s="52">
        <f>'Data Compilation'!V70</f>
        <v>0</v>
      </c>
      <c r="L67" s="33">
        <v>0</v>
      </c>
      <c r="M67" s="53">
        <f>'Data Compilation'!I70</f>
        <v>1.2</v>
      </c>
      <c r="N67" s="53">
        <f>'Data Compilation'!AB70</f>
        <v>0.33048912390337704</v>
      </c>
    </row>
    <row r="68" spans="1:14">
      <c r="A68" s="54">
        <v>10</v>
      </c>
      <c r="B68" s="33">
        <v>1</v>
      </c>
      <c r="C68" s="51">
        <f>'Data Compilation'!AA71</f>
        <v>3447.145851698479</v>
      </c>
      <c r="D68" s="52">
        <f>'Data Compilation'!H71</f>
        <v>60.74074074074074</v>
      </c>
      <c r="E68" s="51">
        <f>'Data Compilation'!V71</f>
        <v>0</v>
      </c>
      <c r="F68" s="51">
        <f>'Data Compilation'!O71</f>
        <v>52181.605575774076</v>
      </c>
      <c r="G68" s="51">
        <f>'Data Compilation'!L71</f>
        <v>5.6000000000000001E-2</v>
      </c>
      <c r="H68" s="51">
        <f>'Data Compilation'!F71</f>
        <v>90</v>
      </c>
      <c r="I68" s="51">
        <f>'Data Compilation'!G71</f>
        <v>60.74074074074074</v>
      </c>
      <c r="J68" s="51" t="str">
        <f>'Data Compilation'!U71</f>
        <v>nan</v>
      </c>
      <c r="K68" s="52">
        <f>'Data Compilation'!V71</f>
        <v>0</v>
      </c>
      <c r="L68" s="33">
        <v>0</v>
      </c>
      <c r="M68" s="53">
        <f>'Data Compilation'!I71</f>
        <v>1.2</v>
      </c>
      <c r="N68" s="53">
        <f>'Data Compilation'!AB71</f>
        <v>0.33048912390337704</v>
      </c>
    </row>
    <row r="69" spans="1:14">
      <c r="A69" s="54">
        <v>10</v>
      </c>
      <c r="B69" s="33">
        <v>1</v>
      </c>
      <c r="C69" s="51">
        <f>'Data Compilation'!AA72</f>
        <v>3447.145851698479</v>
      </c>
      <c r="D69" s="52">
        <f>'Data Compilation'!H72</f>
        <v>39.629629629629626</v>
      </c>
      <c r="E69" s="51">
        <f>'Data Compilation'!V72</f>
        <v>0</v>
      </c>
      <c r="F69" s="51">
        <f>'Data Compilation'!O72</f>
        <v>32643.426625932567</v>
      </c>
      <c r="G69" s="51">
        <f>'Data Compilation'!L72</f>
        <v>5.6000000000000001E-2</v>
      </c>
      <c r="H69" s="51">
        <f>'Data Compilation'!F72</f>
        <v>90</v>
      </c>
      <c r="I69" s="51">
        <f>'Data Compilation'!G72</f>
        <v>39.629629629629626</v>
      </c>
      <c r="J69" s="51" t="str">
        <f>'Data Compilation'!U72</f>
        <v>nan</v>
      </c>
      <c r="K69" s="52">
        <f>'Data Compilation'!V72</f>
        <v>0</v>
      </c>
      <c r="L69" s="33">
        <v>0</v>
      </c>
      <c r="M69" s="53">
        <f>'Data Compilation'!I72</f>
        <v>1.2</v>
      </c>
      <c r="N69" s="53">
        <f>'Data Compilation'!AB72</f>
        <v>0.33048912390337704</v>
      </c>
    </row>
    <row r="70" spans="1:14">
      <c r="A70" s="54">
        <v>10</v>
      </c>
      <c r="B70" s="33">
        <v>1</v>
      </c>
      <c r="C70" s="51">
        <f>'Data Compilation'!AA73</f>
        <v>3447.145851698479</v>
      </c>
      <c r="D70" s="52">
        <f>'Data Compilation'!H73</f>
        <v>25.925925925925927</v>
      </c>
      <c r="E70" s="51">
        <f>'Data Compilation'!V73</f>
        <v>0</v>
      </c>
      <c r="F70" s="51">
        <f>'Data Compilation'!O73</f>
        <v>14841.877972590673</v>
      </c>
      <c r="G70" s="51">
        <f>'Data Compilation'!L73</f>
        <v>5.6000000000000001E-2</v>
      </c>
      <c r="H70" s="51">
        <f>'Data Compilation'!F73</f>
        <v>90</v>
      </c>
      <c r="I70" s="51">
        <f>'Data Compilation'!G73</f>
        <v>25.925925925925927</v>
      </c>
      <c r="J70" s="51" t="str">
        <f>'Data Compilation'!U73</f>
        <v>nan</v>
      </c>
      <c r="K70" s="52">
        <f>'Data Compilation'!V73</f>
        <v>0</v>
      </c>
      <c r="L70" s="33">
        <v>0</v>
      </c>
      <c r="M70" s="53">
        <f>'Data Compilation'!I73</f>
        <v>1.2</v>
      </c>
      <c r="N70" s="53">
        <f>'Data Compilation'!AB73</f>
        <v>0.33048912390337704</v>
      </c>
    </row>
    <row r="71" spans="1:14">
      <c r="A71" s="54">
        <v>10</v>
      </c>
      <c r="B71" s="33">
        <v>1</v>
      </c>
      <c r="C71" s="51">
        <f>'Data Compilation'!AA74</f>
        <v>3447.145851698479</v>
      </c>
      <c r="D71" s="52">
        <f>'Data Compilation'!H74</f>
        <v>14.074074074074074</v>
      </c>
      <c r="E71" s="51">
        <f>'Data Compilation'!V74</f>
        <v>0</v>
      </c>
      <c r="F71" s="51">
        <f>'Data Compilation'!O74</f>
        <v>5305.644940934907</v>
      </c>
      <c r="G71" s="51">
        <f>'Data Compilation'!L74</f>
        <v>5.6000000000000001E-2</v>
      </c>
      <c r="H71" s="51">
        <f>'Data Compilation'!F74</f>
        <v>90</v>
      </c>
      <c r="I71" s="51">
        <f>'Data Compilation'!G74</f>
        <v>14.074074074074074</v>
      </c>
      <c r="J71" s="51" t="str">
        <f>'Data Compilation'!U74</f>
        <v>nan</v>
      </c>
      <c r="K71" s="52">
        <f>'Data Compilation'!V74</f>
        <v>0</v>
      </c>
      <c r="L71" s="33">
        <v>0</v>
      </c>
      <c r="M71" s="53">
        <f>'Data Compilation'!I74</f>
        <v>1.2</v>
      </c>
      <c r="N71" s="53">
        <f>'Data Compilation'!AB74</f>
        <v>0.33048912390337704</v>
      </c>
    </row>
    <row r="72" spans="1:14">
      <c r="A72" s="54">
        <v>10</v>
      </c>
      <c r="B72" s="33">
        <v>1</v>
      </c>
      <c r="C72" s="51">
        <f>'Data Compilation'!AA75</f>
        <v>3447.145851698479</v>
      </c>
      <c r="D72" s="52">
        <f>'Data Compilation'!H75</f>
        <v>27.777777777777779</v>
      </c>
      <c r="E72" s="51">
        <f>'Data Compilation'!V75</f>
        <v>0</v>
      </c>
      <c r="F72" s="51">
        <f>'Data Compilation'!O75</f>
        <v>13048.665736606112</v>
      </c>
      <c r="G72" s="51">
        <f>'Data Compilation'!L75</f>
        <v>5.6000000000000001E-2</v>
      </c>
      <c r="H72" s="51">
        <f>'Data Compilation'!F75</f>
        <v>90</v>
      </c>
      <c r="I72" s="51">
        <f>'Data Compilation'!G75</f>
        <v>27.777777777777779</v>
      </c>
      <c r="J72" s="51" t="str">
        <f>'Data Compilation'!U75</f>
        <v>nan</v>
      </c>
      <c r="K72" s="52">
        <f>'Data Compilation'!V75</f>
        <v>0</v>
      </c>
      <c r="L72" s="33">
        <v>0</v>
      </c>
      <c r="M72" s="53">
        <f>'Data Compilation'!I75</f>
        <v>1.2</v>
      </c>
      <c r="N72" s="53">
        <f>'Data Compilation'!AB75</f>
        <v>0.33048912390337704</v>
      </c>
    </row>
    <row r="73" spans="1:14">
      <c r="A73" s="54">
        <v>10</v>
      </c>
      <c r="B73" s="33">
        <v>1</v>
      </c>
      <c r="C73" s="51">
        <f>'Data Compilation'!AA76</f>
        <v>3447.145851698479</v>
      </c>
      <c r="D73" s="52">
        <f>'Data Compilation'!H76</f>
        <v>29.25925925925926</v>
      </c>
      <c r="E73" s="51">
        <f>'Data Compilation'!V76</f>
        <v>0</v>
      </c>
      <c r="F73" s="51">
        <f>'Data Compilation'!O76</f>
        <v>14602.492844000501</v>
      </c>
      <c r="G73" s="51">
        <f>'Data Compilation'!L76</f>
        <v>5.6000000000000001E-2</v>
      </c>
      <c r="H73" s="51">
        <f>'Data Compilation'!F76</f>
        <v>90</v>
      </c>
      <c r="I73" s="51">
        <f>'Data Compilation'!G76</f>
        <v>29.25925925925926</v>
      </c>
      <c r="J73" s="51" t="str">
        <f>'Data Compilation'!U76</f>
        <v>nan</v>
      </c>
      <c r="K73" s="52">
        <f>'Data Compilation'!V76</f>
        <v>0</v>
      </c>
      <c r="L73" s="33">
        <v>0</v>
      </c>
      <c r="M73" s="53">
        <f>'Data Compilation'!I76</f>
        <v>1.2</v>
      </c>
      <c r="N73" s="53">
        <f>'Data Compilation'!AB76</f>
        <v>0.33048912390337704</v>
      </c>
    </row>
    <row r="74" spans="1:14">
      <c r="A74" s="54">
        <v>10</v>
      </c>
      <c r="B74" s="33">
        <v>1</v>
      </c>
      <c r="C74" s="51">
        <f>'Data Compilation'!AA77</f>
        <v>3447.145851698479</v>
      </c>
      <c r="D74" s="52">
        <f>'Data Compilation'!H77</f>
        <v>15.925925925925926</v>
      </c>
      <c r="E74" s="51">
        <f>'Data Compilation'!V77</f>
        <v>0</v>
      </c>
      <c r="F74" s="51">
        <f>'Data Compilation'!O77</f>
        <v>7233.7833403066561</v>
      </c>
      <c r="G74" s="51">
        <f>'Data Compilation'!L77</f>
        <v>5.6000000000000001E-2</v>
      </c>
      <c r="H74" s="51">
        <f>'Data Compilation'!F77</f>
        <v>90</v>
      </c>
      <c r="I74" s="51">
        <f>'Data Compilation'!G77</f>
        <v>15.925925925925926</v>
      </c>
      <c r="J74" s="51" t="str">
        <f>'Data Compilation'!U77</f>
        <v>nan</v>
      </c>
      <c r="K74" s="52">
        <f>'Data Compilation'!V77</f>
        <v>0</v>
      </c>
      <c r="L74" s="33">
        <v>0</v>
      </c>
      <c r="M74" s="53">
        <f>'Data Compilation'!I77</f>
        <v>1.2</v>
      </c>
      <c r="N74" s="53">
        <f>'Data Compilation'!AB77</f>
        <v>0.33048912390337704</v>
      </c>
    </row>
    <row r="75" spans="1:14">
      <c r="A75" s="54">
        <v>10</v>
      </c>
      <c r="B75" s="33">
        <v>1</v>
      </c>
      <c r="C75" s="51">
        <f>'Data Compilation'!AA78</f>
        <v>3447.145851698479</v>
      </c>
      <c r="D75" s="52">
        <f>'Data Compilation'!H78</f>
        <v>40.74074074074074</v>
      </c>
      <c r="E75" s="51">
        <f>'Data Compilation'!V78</f>
        <v>0</v>
      </c>
      <c r="F75" s="51">
        <f>'Data Compilation'!O78</f>
        <v>31881.746671327473</v>
      </c>
      <c r="G75" s="51">
        <f>'Data Compilation'!L78</f>
        <v>5.6000000000000001E-2</v>
      </c>
      <c r="H75" s="51">
        <f>'Data Compilation'!F78</f>
        <v>90</v>
      </c>
      <c r="I75" s="51">
        <f>'Data Compilation'!G78</f>
        <v>40.74074074074074</v>
      </c>
      <c r="J75" s="51" t="str">
        <f>'Data Compilation'!U78</f>
        <v>nan</v>
      </c>
      <c r="K75" s="52">
        <f>'Data Compilation'!V78</f>
        <v>0</v>
      </c>
      <c r="L75" s="33">
        <v>0</v>
      </c>
      <c r="M75" s="53">
        <f>'Data Compilation'!I78</f>
        <v>1.2</v>
      </c>
      <c r="N75" s="53">
        <f>'Data Compilation'!AB78</f>
        <v>0.33048912390337704</v>
      </c>
    </row>
    <row r="76" spans="1:14">
      <c r="A76" s="54">
        <v>10</v>
      </c>
      <c r="B76" s="33">
        <v>1</v>
      </c>
      <c r="C76" s="51">
        <f>'Data Compilation'!AA79</f>
        <v>3447.145851698479</v>
      </c>
      <c r="D76" s="52">
        <f>'Data Compilation'!H79</f>
        <v>56.428571428571431</v>
      </c>
      <c r="E76" s="51">
        <f>'Data Compilation'!V79</f>
        <v>0</v>
      </c>
      <c r="F76" s="51">
        <f>'Data Compilation'!O79</f>
        <v>33944.81123408641</v>
      </c>
      <c r="G76" s="51">
        <f>'Data Compilation'!L79</f>
        <v>5.6000000000000001E-2</v>
      </c>
      <c r="H76" s="51">
        <f>'Data Compilation'!F79</f>
        <v>90</v>
      </c>
      <c r="I76" s="51">
        <f>'Data Compilation'!G79</f>
        <v>56.428571428571431</v>
      </c>
      <c r="J76" s="51" t="str">
        <f>'Data Compilation'!U79</f>
        <v>nan</v>
      </c>
      <c r="K76" s="52">
        <f>'Data Compilation'!V79</f>
        <v>0</v>
      </c>
      <c r="L76" s="33">
        <v>0</v>
      </c>
      <c r="M76" s="53">
        <f>'Data Compilation'!I79</f>
        <v>1.2</v>
      </c>
      <c r="N76" s="53">
        <f>'Data Compilation'!AB79</f>
        <v>0.33048912390337704</v>
      </c>
    </row>
    <row r="77" spans="1:14">
      <c r="A77" s="54">
        <v>10</v>
      </c>
      <c r="B77" s="33">
        <v>1</v>
      </c>
      <c r="C77" s="51">
        <f>'Data Compilation'!AA80</f>
        <v>3447.145851698479</v>
      </c>
      <c r="D77" s="52">
        <f>'Data Compilation'!H80</f>
        <v>28.571428571428573</v>
      </c>
      <c r="E77" s="51">
        <f>'Data Compilation'!V80</f>
        <v>0</v>
      </c>
      <c r="F77" s="51">
        <f>'Data Compilation'!O80</f>
        <v>7116.2670044532997</v>
      </c>
      <c r="G77" s="51">
        <f>'Data Compilation'!L80</f>
        <v>5.6000000000000001E-2</v>
      </c>
      <c r="H77" s="51">
        <f>'Data Compilation'!F80</f>
        <v>90</v>
      </c>
      <c r="I77" s="51">
        <f>'Data Compilation'!G80</f>
        <v>28.571428571428573</v>
      </c>
      <c r="J77" s="51" t="str">
        <f>'Data Compilation'!U80</f>
        <v>nan</v>
      </c>
      <c r="K77" s="52">
        <f>'Data Compilation'!V80</f>
        <v>0</v>
      </c>
      <c r="L77" s="33">
        <v>0</v>
      </c>
      <c r="M77" s="53">
        <f>'Data Compilation'!I80</f>
        <v>1.2</v>
      </c>
      <c r="N77" s="53">
        <f>'Data Compilation'!AB80</f>
        <v>0.33048912390337704</v>
      </c>
    </row>
    <row r="78" spans="1:14">
      <c r="A78" s="54">
        <v>10</v>
      </c>
      <c r="B78" s="33">
        <v>1</v>
      </c>
      <c r="C78" s="51">
        <f>'Data Compilation'!AA81</f>
        <v>3447.145851698479</v>
      </c>
      <c r="D78" s="52">
        <f>'Data Compilation'!H81</f>
        <v>37.857142857142854</v>
      </c>
      <c r="E78" s="51">
        <f>'Data Compilation'!V81</f>
        <v>0</v>
      </c>
      <c r="F78" s="51">
        <f>'Data Compilation'!O81</f>
        <v>40142.709836130147</v>
      </c>
      <c r="G78" s="51">
        <f>'Data Compilation'!L81</f>
        <v>5.6000000000000001E-2</v>
      </c>
      <c r="H78" s="51">
        <f>'Data Compilation'!F81</f>
        <v>90</v>
      </c>
      <c r="I78" s="51">
        <f>'Data Compilation'!G81</f>
        <v>37.857142857142854</v>
      </c>
      <c r="J78" s="51" t="str">
        <f>'Data Compilation'!U81</f>
        <v>nan</v>
      </c>
      <c r="K78" s="52">
        <f>'Data Compilation'!V81</f>
        <v>0</v>
      </c>
      <c r="L78" s="33">
        <v>0</v>
      </c>
      <c r="M78" s="53">
        <f>'Data Compilation'!I81</f>
        <v>1.2</v>
      </c>
      <c r="N78" s="53">
        <f>'Data Compilation'!AB81</f>
        <v>0.33048912390337704</v>
      </c>
    </row>
    <row r="79" spans="1:14">
      <c r="A79" s="54">
        <v>10</v>
      </c>
      <c r="B79" s="33">
        <v>1</v>
      </c>
      <c r="C79" s="51">
        <f>'Data Compilation'!AA82</f>
        <v>3447.145851698479</v>
      </c>
      <c r="D79" s="52">
        <f>'Data Compilation'!H82</f>
        <v>40</v>
      </c>
      <c r="E79" s="51">
        <f>'Data Compilation'!V82</f>
        <v>0</v>
      </c>
      <c r="F79" s="51">
        <f>'Data Compilation'!O82</f>
        <v>40221.05406003238</v>
      </c>
      <c r="G79" s="51">
        <f>'Data Compilation'!L82</f>
        <v>5.6000000000000001E-2</v>
      </c>
      <c r="H79" s="51">
        <f>'Data Compilation'!F82</f>
        <v>90</v>
      </c>
      <c r="I79" s="51">
        <f>'Data Compilation'!G82</f>
        <v>40</v>
      </c>
      <c r="J79" s="51" t="str">
        <f>'Data Compilation'!U82</f>
        <v>nan</v>
      </c>
      <c r="K79" s="52">
        <f>'Data Compilation'!V82</f>
        <v>0</v>
      </c>
      <c r="L79" s="33">
        <v>0</v>
      </c>
      <c r="M79" s="53">
        <f>'Data Compilation'!I82</f>
        <v>1.2</v>
      </c>
      <c r="N79" s="53">
        <f>'Data Compilation'!AB82</f>
        <v>0.33048912390337704</v>
      </c>
    </row>
    <row r="80" spans="1:14">
      <c r="A80" s="54">
        <v>10</v>
      </c>
      <c r="B80" s="33">
        <v>1</v>
      </c>
      <c r="C80" s="51">
        <f>'Data Compilation'!AA83</f>
        <v>3447.145851698479</v>
      </c>
      <c r="D80" s="52">
        <f>'Data Compilation'!H83</f>
        <v>30.18465909090909</v>
      </c>
      <c r="E80" s="51">
        <f>'Data Compilation'!V83</f>
        <v>0</v>
      </c>
      <c r="F80" s="51">
        <f>'Data Compilation'!O83</f>
        <v>36508.408338442983</v>
      </c>
      <c r="G80" s="51">
        <f>'Data Compilation'!L83</f>
        <v>5.6000000000000001E-2</v>
      </c>
      <c r="H80" s="51">
        <f>'Data Compilation'!F83</f>
        <v>90</v>
      </c>
      <c r="I80" s="51">
        <f>'Data Compilation'!G83</f>
        <v>30.18465909090909</v>
      </c>
      <c r="J80" s="51" t="str">
        <f>'Data Compilation'!U83</f>
        <v>nan</v>
      </c>
      <c r="K80" s="52">
        <f>'Data Compilation'!V83</f>
        <v>0</v>
      </c>
      <c r="L80" s="33">
        <v>0</v>
      </c>
      <c r="M80" s="53">
        <f>'Data Compilation'!I83</f>
        <v>1.2</v>
      </c>
      <c r="N80" s="53">
        <f>'Data Compilation'!AB83</f>
        <v>0.33048912390337704</v>
      </c>
    </row>
    <row r="81" spans="1:14">
      <c r="A81" s="54">
        <v>10</v>
      </c>
      <c r="B81" s="33">
        <v>1</v>
      </c>
      <c r="C81" s="51">
        <f>'Data Compilation'!AA84</f>
        <v>3447.145851698479</v>
      </c>
      <c r="D81" s="52">
        <f>'Data Compilation'!H84</f>
        <v>30.539772727272727</v>
      </c>
      <c r="E81" s="51">
        <f>'Data Compilation'!V84</f>
        <v>0</v>
      </c>
      <c r="F81" s="51">
        <f>'Data Compilation'!O84</f>
        <v>32508.50046254538</v>
      </c>
      <c r="G81" s="51">
        <f>'Data Compilation'!L84</f>
        <v>5.6000000000000001E-2</v>
      </c>
      <c r="H81" s="51">
        <f>'Data Compilation'!F84</f>
        <v>90</v>
      </c>
      <c r="I81" s="51">
        <f>'Data Compilation'!G84</f>
        <v>30.539772727272727</v>
      </c>
      <c r="J81" s="51" t="str">
        <f>'Data Compilation'!U84</f>
        <v>nan</v>
      </c>
      <c r="K81" s="52">
        <f>'Data Compilation'!V84</f>
        <v>0</v>
      </c>
      <c r="L81" s="33">
        <v>0</v>
      </c>
      <c r="M81" s="53">
        <f>'Data Compilation'!I84</f>
        <v>1.2</v>
      </c>
      <c r="N81" s="53">
        <f>'Data Compilation'!AB84</f>
        <v>0.33048912390337704</v>
      </c>
    </row>
    <row r="82" spans="1:14">
      <c r="A82" s="54">
        <v>10</v>
      </c>
      <c r="B82" s="33">
        <v>1</v>
      </c>
      <c r="C82" s="51">
        <f>'Data Compilation'!AA85</f>
        <v>3447.145851698479</v>
      </c>
      <c r="D82" s="52">
        <f>'Data Compilation'!H85</f>
        <v>23.792613636363637</v>
      </c>
      <c r="E82" s="51">
        <f>'Data Compilation'!V85</f>
        <v>0</v>
      </c>
      <c r="F82" s="51">
        <f>'Data Compilation'!O85</f>
        <v>20778.629161626945</v>
      </c>
      <c r="G82" s="51">
        <f>'Data Compilation'!L85</f>
        <v>5.6000000000000001E-2</v>
      </c>
      <c r="H82" s="51">
        <f>'Data Compilation'!F85</f>
        <v>90</v>
      </c>
      <c r="I82" s="51">
        <f>'Data Compilation'!G85</f>
        <v>23.792613636363637</v>
      </c>
      <c r="J82" s="51" t="str">
        <f>'Data Compilation'!U85</f>
        <v>nan</v>
      </c>
      <c r="K82" s="52">
        <f>'Data Compilation'!V85</f>
        <v>0</v>
      </c>
      <c r="L82" s="33">
        <v>0</v>
      </c>
      <c r="M82" s="53">
        <f>'Data Compilation'!I85</f>
        <v>1.2</v>
      </c>
      <c r="N82" s="53">
        <f>'Data Compilation'!AB85</f>
        <v>0.33048912390337704</v>
      </c>
    </row>
    <row r="83" spans="1:14">
      <c r="A83" s="54">
        <v>10</v>
      </c>
      <c r="B83" s="33">
        <v>1</v>
      </c>
      <c r="C83" s="51">
        <f>'Data Compilation'!AA86</f>
        <v>3447.145851698479</v>
      </c>
      <c r="D83" s="52">
        <f>'Data Compilation'!H86</f>
        <v>19.886363636363637</v>
      </c>
      <c r="E83" s="51">
        <f>'Data Compilation'!V86</f>
        <v>0</v>
      </c>
      <c r="F83" s="51">
        <f>'Data Compilation'!O86</f>
        <v>15877.762710853602</v>
      </c>
      <c r="G83" s="51">
        <f>'Data Compilation'!L86</f>
        <v>5.6000000000000001E-2</v>
      </c>
      <c r="H83" s="51">
        <f>'Data Compilation'!F86</f>
        <v>90</v>
      </c>
      <c r="I83" s="51">
        <f>'Data Compilation'!G86</f>
        <v>19.886363636363637</v>
      </c>
      <c r="J83" s="51" t="str">
        <f>'Data Compilation'!U86</f>
        <v>nan</v>
      </c>
      <c r="K83" s="52">
        <f>'Data Compilation'!V86</f>
        <v>0</v>
      </c>
      <c r="L83" s="33">
        <v>0</v>
      </c>
      <c r="M83" s="53">
        <f>'Data Compilation'!I86</f>
        <v>1.2</v>
      </c>
      <c r="N83" s="53">
        <f>'Data Compilation'!AB86</f>
        <v>0.33048912390337704</v>
      </c>
    </row>
    <row r="84" spans="1:14">
      <c r="A84" s="54">
        <v>5</v>
      </c>
      <c r="B84" s="33">
        <v>1</v>
      </c>
      <c r="C84" s="51" t="str">
        <f>'Data Compilation'!AA87</f>
        <v>nan</v>
      </c>
      <c r="D84" s="52">
        <f>'Data Compilation'!H87</f>
        <v>16.296296296296298</v>
      </c>
      <c r="E84" s="51">
        <f>'Data Compilation'!V87</f>
        <v>0</v>
      </c>
      <c r="F84" s="51">
        <f>'Data Compilation'!O87</f>
        <v>15573.090729011563</v>
      </c>
      <c r="G84" s="51">
        <f>'Data Compilation'!L87</f>
        <v>5.6000000000000001E-2</v>
      </c>
      <c r="H84" s="51">
        <f>'Data Compilation'!F87</f>
        <v>90</v>
      </c>
      <c r="I84" s="51">
        <f>'Data Compilation'!G87</f>
        <v>16.296296296296298</v>
      </c>
      <c r="J84" s="51" t="str">
        <f>'Data Compilation'!U87</f>
        <v>nan</v>
      </c>
      <c r="K84" s="52">
        <f>'Data Compilation'!V87</f>
        <v>0</v>
      </c>
      <c r="L84" s="33">
        <v>0</v>
      </c>
      <c r="M84" s="53" t="str">
        <f>'Data Compilation'!I87</f>
        <v>nan</v>
      </c>
      <c r="N84" s="53" t="str">
        <f>'Data Compilation'!AB87</f>
        <v>nan</v>
      </c>
    </row>
    <row r="85" spans="1:14">
      <c r="A85" s="54">
        <v>5</v>
      </c>
      <c r="B85" s="33">
        <v>1</v>
      </c>
      <c r="C85" s="51" t="str">
        <f>'Data Compilation'!AA88</f>
        <v>nan</v>
      </c>
      <c r="D85" s="52">
        <f>'Data Compilation'!H88</f>
        <v>63.703703703703702</v>
      </c>
      <c r="E85" s="51">
        <f>'Data Compilation'!V88</f>
        <v>0</v>
      </c>
      <c r="F85" s="51">
        <f>'Data Compilation'!O88</f>
        <v>95784.518634253065</v>
      </c>
      <c r="G85" s="51">
        <f>'Data Compilation'!L88</f>
        <v>5.6000000000000001E-2</v>
      </c>
      <c r="H85" s="51">
        <f>'Data Compilation'!F88</f>
        <v>90</v>
      </c>
      <c r="I85" s="51">
        <f>'Data Compilation'!G88</f>
        <v>63.703703703703702</v>
      </c>
      <c r="J85" s="51" t="str">
        <f>'Data Compilation'!U88</f>
        <v>nan</v>
      </c>
      <c r="K85" s="52">
        <f>'Data Compilation'!V88</f>
        <v>0</v>
      </c>
      <c r="L85" s="33">
        <v>0</v>
      </c>
      <c r="M85" s="53" t="str">
        <f>'Data Compilation'!I88</f>
        <v>nan</v>
      </c>
      <c r="N85" s="53" t="str">
        <f>'Data Compilation'!AB88</f>
        <v>nan</v>
      </c>
    </row>
    <row r="86" spans="1:14">
      <c r="A86" s="54">
        <v>5</v>
      </c>
      <c r="B86" s="33">
        <v>1</v>
      </c>
      <c r="C86" s="51" t="str">
        <f>'Data Compilation'!AA89</f>
        <v>nan</v>
      </c>
      <c r="D86" s="52">
        <f>'Data Compilation'!H89</f>
        <v>64.074074074074076</v>
      </c>
      <c r="E86" s="51">
        <f>'Data Compilation'!V89</f>
        <v>0</v>
      </c>
      <c r="F86" s="51">
        <f>'Data Compilation'!O89</f>
        <v>108689.55329370507</v>
      </c>
      <c r="G86" s="51">
        <f>'Data Compilation'!L89</f>
        <v>5.6000000000000001E-2</v>
      </c>
      <c r="H86" s="51">
        <f>'Data Compilation'!F89</f>
        <v>90</v>
      </c>
      <c r="I86" s="51">
        <f>'Data Compilation'!G89</f>
        <v>64.074074074074076</v>
      </c>
      <c r="J86" s="51" t="str">
        <f>'Data Compilation'!U89</f>
        <v>nan</v>
      </c>
      <c r="K86" s="52">
        <f>'Data Compilation'!V89</f>
        <v>0</v>
      </c>
      <c r="L86" s="33">
        <v>0</v>
      </c>
      <c r="M86" s="53" t="str">
        <f>'Data Compilation'!I89</f>
        <v>nan</v>
      </c>
      <c r="N86" s="53" t="str">
        <f>'Data Compilation'!AB89</f>
        <v>nan</v>
      </c>
    </row>
    <row r="87" spans="1:14">
      <c r="A87" s="54">
        <v>5</v>
      </c>
      <c r="B87" s="33">
        <v>1</v>
      </c>
      <c r="C87" s="51" t="str">
        <f>'Data Compilation'!AA90</f>
        <v>nan</v>
      </c>
      <c r="D87" s="52">
        <f>'Data Compilation'!H90</f>
        <v>55.185185185185183</v>
      </c>
      <c r="E87" s="51">
        <f>'Data Compilation'!V90</f>
        <v>0</v>
      </c>
      <c r="F87" s="51">
        <f>'Data Compilation'!O90</f>
        <v>87549.670210751137</v>
      </c>
      <c r="G87" s="51">
        <f>'Data Compilation'!L90</f>
        <v>5.6000000000000001E-2</v>
      </c>
      <c r="H87" s="51">
        <f>'Data Compilation'!F90</f>
        <v>90</v>
      </c>
      <c r="I87" s="51">
        <f>'Data Compilation'!G90</f>
        <v>55.185185185185183</v>
      </c>
      <c r="J87" s="51" t="str">
        <f>'Data Compilation'!U90</f>
        <v>nan</v>
      </c>
      <c r="K87" s="52">
        <f>'Data Compilation'!V90</f>
        <v>0</v>
      </c>
      <c r="L87" s="33">
        <v>0</v>
      </c>
      <c r="M87" s="53" t="str">
        <f>'Data Compilation'!I90</f>
        <v>nan</v>
      </c>
      <c r="N87" s="53" t="str">
        <f>'Data Compilation'!AB90</f>
        <v>nan</v>
      </c>
    </row>
    <row r="88" spans="1:14">
      <c r="A88" s="54">
        <v>5</v>
      </c>
      <c r="B88" s="33">
        <v>1</v>
      </c>
      <c r="C88" s="51" t="str">
        <f>'Data Compilation'!AA91</f>
        <v>nan</v>
      </c>
      <c r="D88" s="52">
        <f>'Data Compilation'!H91</f>
        <v>10</v>
      </c>
      <c r="E88" s="51">
        <f>'Data Compilation'!V91</f>
        <v>0</v>
      </c>
      <c r="F88" s="51">
        <f>'Data Compilation'!O91</f>
        <v>9827.8476428474314</v>
      </c>
      <c r="G88" s="51">
        <f>'Data Compilation'!L91</f>
        <v>5.6000000000000001E-2</v>
      </c>
      <c r="H88" s="51">
        <f>'Data Compilation'!F91</f>
        <v>90</v>
      </c>
      <c r="I88" s="51">
        <f>'Data Compilation'!G91</f>
        <v>10</v>
      </c>
      <c r="J88" s="51" t="str">
        <f>'Data Compilation'!U91</f>
        <v>nan</v>
      </c>
      <c r="K88" s="52">
        <f>'Data Compilation'!V91</f>
        <v>0</v>
      </c>
      <c r="L88" s="33">
        <v>0</v>
      </c>
      <c r="M88" s="53" t="str">
        <f>'Data Compilation'!I91</f>
        <v>nan</v>
      </c>
      <c r="N88" s="53" t="str">
        <f>'Data Compilation'!AB91</f>
        <v>nan</v>
      </c>
    </row>
    <row r="89" spans="1:14">
      <c r="A89" s="54">
        <v>5</v>
      </c>
      <c r="B89" s="33">
        <v>1</v>
      </c>
      <c r="C89" s="51">
        <f>'Data Compilation'!AA92</f>
        <v>3016.2526202361687</v>
      </c>
      <c r="D89" s="52">
        <f>'Data Compilation'!H92</f>
        <v>9.2592592592592595</v>
      </c>
      <c r="E89" s="51">
        <f>'Data Compilation'!V92</f>
        <v>0</v>
      </c>
      <c r="F89" s="51">
        <f>'Data Compilation'!O92</f>
        <v>6715.8409711751929</v>
      </c>
      <c r="G89" s="51">
        <f>'Data Compilation'!L92</f>
        <v>5.6000000000000001E-2</v>
      </c>
      <c r="H89" s="51">
        <f>'Data Compilation'!F92</f>
        <v>90</v>
      </c>
      <c r="I89" s="51">
        <f>'Data Compilation'!G92</f>
        <v>9.2592592592592595</v>
      </c>
      <c r="J89" s="51" t="str">
        <f>'Data Compilation'!U92</f>
        <v>nan</v>
      </c>
      <c r="K89" s="52">
        <f>'Data Compilation'!V92</f>
        <v>0</v>
      </c>
      <c r="L89" s="33">
        <v>0</v>
      </c>
      <c r="M89" s="53">
        <f>'Data Compilation'!I92</f>
        <v>1.1000000000000001</v>
      </c>
      <c r="N89" s="53">
        <f>'Data Compilation'!AB92</f>
        <v>0.37543167193231097</v>
      </c>
    </row>
    <row r="90" spans="1:14">
      <c r="A90" s="54">
        <v>5</v>
      </c>
      <c r="B90" s="33">
        <v>1</v>
      </c>
      <c r="C90" s="51">
        <f>'Data Compilation'!AA93</f>
        <v>3016.2526202361687</v>
      </c>
      <c r="D90" s="52">
        <f>'Data Compilation'!H93</f>
        <v>18.518518518518519</v>
      </c>
      <c r="E90" s="51">
        <f>'Data Compilation'!V93</f>
        <v>0</v>
      </c>
      <c r="F90" s="51">
        <f>'Data Compilation'!O93</f>
        <v>15973.51676228967</v>
      </c>
      <c r="G90" s="51">
        <f>'Data Compilation'!L93</f>
        <v>5.6000000000000001E-2</v>
      </c>
      <c r="H90" s="51">
        <f>'Data Compilation'!F93</f>
        <v>90</v>
      </c>
      <c r="I90" s="51">
        <f>'Data Compilation'!G93</f>
        <v>18.518518518518519</v>
      </c>
      <c r="J90" s="51" t="str">
        <f>'Data Compilation'!U93</f>
        <v>nan</v>
      </c>
      <c r="K90" s="52">
        <f>'Data Compilation'!V93</f>
        <v>0</v>
      </c>
      <c r="L90" s="33">
        <v>0</v>
      </c>
      <c r="M90" s="53">
        <f>'Data Compilation'!I93</f>
        <v>1.1000000000000001</v>
      </c>
      <c r="N90" s="53">
        <f>'Data Compilation'!AB93</f>
        <v>0.37543167193231097</v>
      </c>
    </row>
    <row r="91" spans="1:14">
      <c r="A91" s="54">
        <v>5</v>
      </c>
      <c r="B91" s="33">
        <v>1</v>
      </c>
      <c r="C91" s="51">
        <f>'Data Compilation'!AA94</f>
        <v>3016.2526202361687</v>
      </c>
      <c r="D91" s="52">
        <f>'Data Compilation'!H94</f>
        <v>63.703703703703702</v>
      </c>
      <c r="E91" s="51">
        <f>'Data Compilation'!V94</f>
        <v>0</v>
      </c>
      <c r="F91" s="51">
        <f>'Data Compilation'!O94</f>
        <v>105181.47304563819</v>
      </c>
      <c r="G91" s="51">
        <f>'Data Compilation'!L94</f>
        <v>5.6000000000000001E-2</v>
      </c>
      <c r="H91" s="51">
        <f>'Data Compilation'!F94</f>
        <v>90</v>
      </c>
      <c r="I91" s="51">
        <f>'Data Compilation'!G94</f>
        <v>63.703703703703702</v>
      </c>
      <c r="J91" s="51" t="str">
        <f>'Data Compilation'!U94</f>
        <v>nan</v>
      </c>
      <c r="K91" s="52">
        <f>'Data Compilation'!V94</f>
        <v>0</v>
      </c>
      <c r="L91" s="33">
        <v>0</v>
      </c>
      <c r="M91" s="53">
        <f>'Data Compilation'!I94</f>
        <v>1.1000000000000001</v>
      </c>
      <c r="N91" s="53">
        <f>'Data Compilation'!AB94</f>
        <v>0.37543167193231097</v>
      </c>
    </row>
    <row r="92" spans="1:14">
      <c r="A92" s="54">
        <v>5</v>
      </c>
      <c r="B92" s="33">
        <v>1</v>
      </c>
      <c r="C92" s="51">
        <f>'Data Compilation'!AA95</f>
        <v>3016.2526202361687</v>
      </c>
      <c r="D92" s="52">
        <f>'Data Compilation'!H95</f>
        <v>35.185185185185183</v>
      </c>
      <c r="E92" s="51">
        <f>'Data Compilation'!V95</f>
        <v>0</v>
      </c>
      <c r="F92" s="51">
        <f>'Data Compilation'!O95</f>
        <v>57369.734180855616</v>
      </c>
      <c r="G92" s="51">
        <f>'Data Compilation'!L95</f>
        <v>5.6000000000000001E-2</v>
      </c>
      <c r="H92" s="51">
        <f>'Data Compilation'!F95</f>
        <v>90</v>
      </c>
      <c r="I92" s="51">
        <f>'Data Compilation'!G95</f>
        <v>35.185185185185183</v>
      </c>
      <c r="J92" s="51" t="str">
        <f>'Data Compilation'!U95</f>
        <v>nan</v>
      </c>
      <c r="K92" s="52">
        <f>'Data Compilation'!V95</f>
        <v>0</v>
      </c>
      <c r="L92" s="33">
        <v>0</v>
      </c>
      <c r="M92" s="53">
        <f>'Data Compilation'!I95</f>
        <v>1.1000000000000001</v>
      </c>
      <c r="N92" s="53">
        <f>'Data Compilation'!AB95</f>
        <v>0.37543167193231097</v>
      </c>
    </row>
    <row r="93" spans="1:14">
      <c r="A93" s="54">
        <v>5</v>
      </c>
      <c r="B93" s="33">
        <v>1</v>
      </c>
      <c r="C93" s="51">
        <f>'Data Compilation'!AA96</f>
        <v>3016.2526202361687</v>
      </c>
      <c r="D93" s="52">
        <f>'Data Compilation'!H96</f>
        <v>38.900785153461811</v>
      </c>
      <c r="E93" s="51">
        <f>'Data Compilation'!V96</f>
        <v>0</v>
      </c>
      <c r="F93" s="51">
        <f>'Data Compilation'!O96</f>
        <v>60368.57697355796</v>
      </c>
      <c r="G93" s="51">
        <f>'Data Compilation'!L96</f>
        <v>5.6000000000000001E-2</v>
      </c>
      <c r="H93" s="51">
        <f>'Data Compilation'!F96</f>
        <v>90</v>
      </c>
      <c r="I93" s="51">
        <f>'Data Compilation'!G96</f>
        <v>38.900785153461811</v>
      </c>
      <c r="J93" s="51" t="str">
        <f>'Data Compilation'!U96</f>
        <v>nan</v>
      </c>
      <c r="K93" s="52">
        <f>'Data Compilation'!V96</f>
        <v>0</v>
      </c>
      <c r="L93" s="33">
        <v>0</v>
      </c>
      <c r="M93" s="53">
        <f>'Data Compilation'!I96</f>
        <v>1.1000000000000001</v>
      </c>
      <c r="N93" s="53">
        <f>'Data Compilation'!AB96</f>
        <v>0.37543167193231097</v>
      </c>
    </row>
    <row r="94" spans="1:14">
      <c r="A94" s="54">
        <v>5</v>
      </c>
      <c r="B94" s="33">
        <v>1</v>
      </c>
      <c r="C94" s="51">
        <f>'Data Compilation'!AA97</f>
        <v>3016.2526202361687</v>
      </c>
      <c r="D94" s="52">
        <f>'Data Compilation'!H97</f>
        <v>48.214285714285715</v>
      </c>
      <c r="E94" s="51">
        <f>'Data Compilation'!V97</f>
        <v>0</v>
      </c>
      <c r="F94" s="51">
        <f>'Data Compilation'!O97</f>
        <v>71641.440301713345</v>
      </c>
      <c r="G94" s="51">
        <f>'Data Compilation'!L97</f>
        <v>5.6000000000000001E-2</v>
      </c>
      <c r="H94" s="51">
        <f>'Data Compilation'!F97</f>
        <v>90</v>
      </c>
      <c r="I94" s="51">
        <f>'Data Compilation'!G97</f>
        <v>48.214285714285715</v>
      </c>
      <c r="J94" s="51" t="str">
        <f>'Data Compilation'!U97</f>
        <v>nan</v>
      </c>
      <c r="K94" s="52">
        <f>'Data Compilation'!V97</f>
        <v>0</v>
      </c>
      <c r="L94" s="33">
        <v>0</v>
      </c>
      <c r="M94" s="53">
        <f>'Data Compilation'!I97</f>
        <v>1.1000000000000001</v>
      </c>
      <c r="N94" s="53">
        <f>'Data Compilation'!AB97</f>
        <v>0.37543167193231097</v>
      </c>
    </row>
    <row r="95" spans="1:14">
      <c r="A95" s="54">
        <v>5</v>
      </c>
      <c r="B95" s="33">
        <v>1</v>
      </c>
      <c r="C95" s="51">
        <f>'Data Compilation'!AA98</f>
        <v>3016.2526202361687</v>
      </c>
      <c r="D95" s="52">
        <f>'Data Compilation'!H98</f>
        <v>16.785714285714285</v>
      </c>
      <c r="E95" s="51">
        <f>'Data Compilation'!V98</f>
        <v>0</v>
      </c>
      <c r="F95" s="51">
        <f>'Data Compilation'!O98</f>
        <v>12478.493884873156</v>
      </c>
      <c r="G95" s="51">
        <f>'Data Compilation'!L98</f>
        <v>5.6000000000000001E-2</v>
      </c>
      <c r="H95" s="51">
        <f>'Data Compilation'!F98</f>
        <v>90</v>
      </c>
      <c r="I95" s="51">
        <f>'Data Compilation'!G98</f>
        <v>16.785714285714285</v>
      </c>
      <c r="J95" s="51" t="str">
        <f>'Data Compilation'!U98</f>
        <v>nan</v>
      </c>
      <c r="K95" s="52">
        <f>'Data Compilation'!V98</f>
        <v>0</v>
      </c>
      <c r="L95" s="33">
        <v>0</v>
      </c>
      <c r="M95" s="53">
        <f>'Data Compilation'!I98</f>
        <v>1.1000000000000001</v>
      </c>
      <c r="N95" s="53">
        <f>'Data Compilation'!AB98</f>
        <v>0.37543167193231097</v>
      </c>
    </row>
    <row r="96" spans="1:14">
      <c r="A96" s="54">
        <v>5</v>
      </c>
      <c r="B96" s="33">
        <v>1</v>
      </c>
      <c r="C96" s="51">
        <f>'Data Compilation'!AA99</f>
        <v>3016.2526202361687</v>
      </c>
      <c r="D96" s="52">
        <f>'Data Compilation'!H99</f>
        <v>36.428571428571431</v>
      </c>
      <c r="E96" s="51">
        <f>'Data Compilation'!V99</f>
        <v>0</v>
      </c>
      <c r="F96" s="51">
        <f>'Data Compilation'!O99</f>
        <v>50157.713124966249</v>
      </c>
      <c r="G96" s="51">
        <f>'Data Compilation'!L99</f>
        <v>5.6000000000000001E-2</v>
      </c>
      <c r="H96" s="51">
        <f>'Data Compilation'!F99</f>
        <v>90</v>
      </c>
      <c r="I96" s="51">
        <f>'Data Compilation'!G99</f>
        <v>36.428571428571431</v>
      </c>
      <c r="J96" s="51" t="str">
        <f>'Data Compilation'!U99</f>
        <v>nan</v>
      </c>
      <c r="K96" s="52">
        <f>'Data Compilation'!V99</f>
        <v>0</v>
      </c>
      <c r="L96" s="33">
        <v>0</v>
      </c>
      <c r="M96" s="53">
        <f>'Data Compilation'!I99</f>
        <v>1.1000000000000001</v>
      </c>
      <c r="N96" s="53">
        <f>'Data Compilation'!AB99</f>
        <v>0.37543167193231097</v>
      </c>
    </row>
    <row r="97" spans="1:14">
      <c r="A97" s="54">
        <v>5</v>
      </c>
      <c r="B97" s="33">
        <v>1</v>
      </c>
      <c r="C97" s="51">
        <f>'Data Compilation'!AA100</f>
        <v>3016.2526202361687</v>
      </c>
      <c r="D97" s="52">
        <f>'Data Compilation'!H100</f>
        <v>5.3571428571428568</v>
      </c>
      <c r="E97" s="51">
        <f>'Data Compilation'!V100</f>
        <v>0</v>
      </c>
      <c r="F97" s="51">
        <f>'Data Compilation'!O100</f>
        <v>1301.384608153845</v>
      </c>
      <c r="G97" s="51">
        <f>'Data Compilation'!L100</f>
        <v>5.6000000000000001E-2</v>
      </c>
      <c r="H97" s="51">
        <f>'Data Compilation'!F100</f>
        <v>90</v>
      </c>
      <c r="I97" s="51">
        <f>'Data Compilation'!G100</f>
        <v>5.3571428571428568</v>
      </c>
      <c r="J97" s="51" t="str">
        <f>'Data Compilation'!U100</f>
        <v>nan</v>
      </c>
      <c r="K97" s="52">
        <f>'Data Compilation'!V100</f>
        <v>0</v>
      </c>
      <c r="L97" s="33">
        <v>0</v>
      </c>
      <c r="M97" s="53">
        <f>'Data Compilation'!I100</f>
        <v>1.1000000000000001</v>
      </c>
      <c r="N97" s="53">
        <f>'Data Compilation'!AB100</f>
        <v>0.37543167193231097</v>
      </c>
    </row>
    <row r="98" spans="1:14">
      <c r="A98" s="54">
        <v>5</v>
      </c>
      <c r="B98" s="33">
        <v>1</v>
      </c>
      <c r="C98" s="51">
        <f>'Data Compilation'!AA101</f>
        <v>3016.2526202361687</v>
      </c>
      <c r="D98" s="52">
        <f>'Data Compilation'!H101</f>
        <v>21.785714285714285</v>
      </c>
      <c r="E98" s="51">
        <f>'Data Compilation'!V101</f>
        <v>0</v>
      </c>
      <c r="F98" s="51">
        <f>'Data Compilation'!O101</f>
        <v>16313.008399199369</v>
      </c>
      <c r="G98" s="51">
        <f>'Data Compilation'!L101</f>
        <v>5.6000000000000001E-2</v>
      </c>
      <c r="H98" s="51">
        <f>'Data Compilation'!F101</f>
        <v>90</v>
      </c>
      <c r="I98" s="51">
        <f>'Data Compilation'!G101</f>
        <v>21.785714285714285</v>
      </c>
      <c r="J98" s="51" t="str">
        <f>'Data Compilation'!U101</f>
        <v>nan</v>
      </c>
      <c r="K98" s="52">
        <f>'Data Compilation'!V101</f>
        <v>0</v>
      </c>
      <c r="L98" s="33">
        <v>0</v>
      </c>
      <c r="M98" s="53">
        <f>'Data Compilation'!I101</f>
        <v>1.1000000000000001</v>
      </c>
      <c r="N98" s="53">
        <f>'Data Compilation'!AB101</f>
        <v>0.37543167193231097</v>
      </c>
    </row>
    <row r="99" spans="1:14">
      <c r="A99" s="54">
        <v>5</v>
      </c>
      <c r="B99" s="33">
        <v>1</v>
      </c>
      <c r="C99" s="51">
        <f>'Data Compilation'!AA102</f>
        <v>3016.2526202361687</v>
      </c>
      <c r="D99" s="52">
        <f>'Data Compilation'!H102</f>
        <v>10</v>
      </c>
      <c r="E99" s="51">
        <f>'Data Compilation'!V102</f>
        <v>0</v>
      </c>
      <c r="F99" s="51">
        <f>'Data Compilation'!O102</f>
        <v>4117.4242117509611</v>
      </c>
      <c r="G99" s="51">
        <f>'Data Compilation'!L102</f>
        <v>5.6000000000000001E-2</v>
      </c>
      <c r="H99" s="51">
        <f>'Data Compilation'!F102</f>
        <v>90</v>
      </c>
      <c r="I99" s="51">
        <f>'Data Compilation'!G102</f>
        <v>10</v>
      </c>
      <c r="J99" s="51" t="str">
        <f>'Data Compilation'!U102</f>
        <v>nan</v>
      </c>
      <c r="K99" s="52">
        <f>'Data Compilation'!V102</f>
        <v>0</v>
      </c>
      <c r="L99" s="33">
        <v>0</v>
      </c>
      <c r="M99" s="53">
        <f>'Data Compilation'!I102</f>
        <v>1.1000000000000001</v>
      </c>
      <c r="N99" s="53">
        <f>'Data Compilation'!AB102</f>
        <v>0.37543167193231097</v>
      </c>
    </row>
    <row r="100" spans="1:14">
      <c r="A100" s="54">
        <v>5</v>
      </c>
      <c r="B100" s="33">
        <v>1</v>
      </c>
      <c r="C100" s="51">
        <f>'Data Compilation'!AA103</f>
        <v>3016.2526202361687</v>
      </c>
      <c r="D100" s="52">
        <f>'Data Compilation'!H103</f>
        <v>46.428571428571431</v>
      </c>
      <c r="E100" s="51">
        <f>'Data Compilation'!V103</f>
        <v>0</v>
      </c>
      <c r="F100" s="51">
        <f>'Data Compilation'!O103</f>
        <v>98043.443756767592</v>
      </c>
      <c r="G100" s="51">
        <f>'Data Compilation'!L103</f>
        <v>5.6000000000000001E-2</v>
      </c>
      <c r="H100" s="51">
        <f>'Data Compilation'!F103</f>
        <v>90</v>
      </c>
      <c r="I100" s="51">
        <f>'Data Compilation'!G103</f>
        <v>46.428571428571431</v>
      </c>
      <c r="J100" s="51" t="str">
        <f>'Data Compilation'!U103</f>
        <v>nan</v>
      </c>
      <c r="K100" s="52">
        <f>'Data Compilation'!V103</f>
        <v>0</v>
      </c>
      <c r="L100" s="33">
        <v>0</v>
      </c>
      <c r="M100" s="53">
        <f>'Data Compilation'!I103</f>
        <v>1.1000000000000001</v>
      </c>
      <c r="N100" s="53">
        <f>'Data Compilation'!AB103</f>
        <v>0.37543167193231097</v>
      </c>
    </row>
    <row r="101" spans="1:14">
      <c r="A101" s="54">
        <v>5</v>
      </c>
      <c r="B101" s="33">
        <v>1</v>
      </c>
      <c r="C101" s="51">
        <f>'Data Compilation'!AA104</f>
        <v>3777.9325748412625</v>
      </c>
      <c r="D101" s="52">
        <f>'Data Compilation'!H104</f>
        <v>20.039692648504236</v>
      </c>
      <c r="E101" s="51">
        <f>'Data Compilation'!V104</f>
        <v>0</v>
      </c>
      <c r="F101" s="51">
        <f>'Data Compilation'!O104</f>
        <v>30876.329131248753</v>
      </c>
      <c r="G101" s="51">
        <f>'Data Compilation'!L104</f>
        <v>5.6000000000000001E-2</v>
      </c>
      <c r="H101" s="51">
        <f>'Data Compilation'!F104</f>
        <v>80</v>
      </c>
      <c r="I101" s="51">
        <f>'Data Compilation'!G104</f>
        <v>20.348837209302328</v>
      </c>
      <c r="J101" s="51" t="str">
        <f>'Data Compilation'!U104</f>
        <v>nan</v>
      </c>
      <c r="K101" s="52">
        <f>'Data Compilation'!V104</f>
        <v>0</v>
      </c>
      <c r="L101" s="33">
        <v>0</v>
      </c>
      <c r="M101" s="53">
        <f>'Data Compilation'!I104</f>
        <v>1.1000000000000001</v>
      </c>
      <c r="N101" s="53">
        <f>'Data Compilation'!AB104</f>
        <v>0.47023764969299564</v>
      </c>
    </row>
    <row r="102" spans="1:14">
      <c r="A102" s="54">
        <v>5</v>
      </c>
      <c r="B102" s="33">
        <v>1</v>
      </c>
      <c r="C102" s="51">
        <f>'Data Compilation'!AA105</f>
        <v>3777.9325748412625</v>
      </c>
      <c r="D102" s="52">
        <f>'Data Compilation'!H105</f>
        <v>9.8153596645735028</v>
      </c>
      <c r="E102" s="51">
        <f>'Data Compilation'!V105</f>
        <v>0</v>
      </c>
      <c r="F102" s="51">
        <f>'Data Compilation'!O105</f>
        <v>6776.7753675436006</v>
      </c>
      <c r="G102" s="51">
        <f>'Data Compilation'!L105</f>
        <v>5.6000000000000001E-2</v>
      </c>
      <c r="H102" s="51">
        <f>'Data Compilation'!F105</f>
        <v>80</v>
      </c>
      <c r="I102" s="51">
        <f>'Data Compilation'!G105</f>
        <v>9.9667774086378742</v>
      </c>
      <c r="J102" s="51" t="str">
        <f>'Data Compilation'!U105</f>
        <v>nan</v>
      </c>
      <c r="K102" s="52">
        <f>'Data Compilation'!V105</f>
        <v>0</v>
      </c>
      <c r="L102" s="33">
        <v>0</v>
      </c>
      <c r="M102" s="53">
        <f>'Data Compilation'!I105</f>
        <v>1.1000000000000001</v>
      </c>
      <c r="N102" s="53">
        <f>'Data Compilation'!AB105</f>
        <v>0.47023764969299564</v>
      </c>
    </row>
    <row r="103" spans="1:14">
      <c r="A103" s="54">
        <v>5</v>
      </c>
      <c r="B103" s="33">
        <v>1</v>
      </c>
      <c r="C103" s="51">
        <f>'Data Compilation'!AA106</f>
        <v>3777.9325748412625</v>
      </c>
      <c r="D103" s="52">
        <f>'Data Compilation'!H106</f>
        <v>8.1794663871445845</v>
      </c>
      <c r="E103" s="51">
        <f>'Data Compilation'!V106</f>
        <v>0</v>
      </c>
      <c r="F103" s="51">
        <f>'Data Compilation'!O106</f>
        <v>3534.1949893676328</v>
      </c>
      <c r="G103" s="51">
        <f>'Data Compilation'!L106</f>
        <v>5.6000000000000001E-2</v>
      </c>
      <c r="H103" s="51">
        <f>'Data Compilation'!F106</f>
        <v>80</v>
      </c>
      <c r="I103" s="51">
        <f>'Data Compilation'!G106</f>
        <v>8.3056478405315612</v>
      </c>
      <c r="J103" s="51" t="str">
        <f>'Data Compilation'!U106</f>
        <v>nan</v>
      </c>
      <c r="K103" s="52">
        <f>'Data Compilation'!V106</f>
        <v>0</v>
      </c>
      <c r="L103" s="33">
        <v>0</v>
      </c>
      <c r="M103" s="53">
        <f>'Data Compilation'!I106</f>
        <v>1.1000000000000001</v>
      </c>
      <c r="N103" s="53">
        <f>'Data Compilation'!AB106</f>
        <v>0.47023764969299564</v>
      </c>
    </row>
    <row r="104" spans="1:14">
      <c r="A104" s="54">
        <v>5</v>
      </c>
      <c r="B104" s="33">
        <v>1</v>
      </c>
      <c r="C104" s="51">
        <f>'Data Compilation'!AA107</f>
        <v>3777.9325748412625</v>
      </c>
      <c r="D104" s="52">
        <f>'Data Compilation'!H107</f>
        <v>13.905092858145796</v>
      </c>
      <c r="E104" s="51">
        <f>'Data Compilation'!V107</f>
        <v>0</v>
      </c>
      <c r="F104" s="51">
        <f>'Data Compilation'!O107</f>
        <v>12252.166126933356</v>
      </c>
      <c r="G104" s="51">
        <f>'Data Compilation'!L107</f>
        <v>5.6000000000000001E-2</v>
      </c>
      <c r="H104" s="51">
        <f>'Data Compilation'!F107</f>
        <v>80</v>
      </c>
      <c r="I104" s="51">
        <f>'Data Compilation'!G107</f>
        <v>14.119601328903656</v>
      </c>
      <c r="J104" s="51" t="str">
        <f>'Data Compilation'!U107</f>
        <v>nan</v>
      </c>
      <c r="K104" s="52">
        <f>'Data Compilation'!V107</f>
        <v>0</v>
      </c>
      <c r="L104" s="33">
        <v>0</v>
      </c>
      <c r="M104" s="53">
        <f>'Data Compilation'!I107</f>
        <v>1.1000000000000001</v>
      </c>
      <c r="N104" s="53">
        <f>'Data Compilation'!AB107</f>
        <v>0.47023764969299564</v>
      </c>
    </row>
    <row r="105" spans="1:14">
      <c r="A105" s="54">
        <v>5</v>
      </c>
      <c r="B105" s="33">
        <v>1</v>
      </c>
      <c r="C105" s="51">
        <f>'Data Compilation'!AA108</f>
        <v>3777.9325748412625</v>
      </c>
      <c r="D105" s="52">
        <f>'Data Compilation'!H108</f>
        <v>25.765319119505445</v>
      </c>
      <c r="E105" s="51">
        <f>'Data Compilation'!V108</f>
        <v>0</v>
      </c>
      <c r="F105" s="51">
        <f>'Data Compilation'!O108</f>
        <v>41017.553669705128</v>
      </c>
      <c r="G105" s="51">
        <f>'Data Compilation'!L108</f>
        <v>5.6000000000000001E-2</v>
      </c>
      <c r="H105" s="51">
        <f>'Data Compilation'!F108</f>
        <v>80</v>
      </c>
      <c r="I105" s="51">
        <f>'Data Compilation'!G108</f>
        <v>26.162790697674421</v>
      </c>
      <c r="J105" s="51" t="str">
        <f>'Data Compilation'!U108</f>
        <v>nan</v>
      </c>
      <c r="K105" s="52">
        <f>'Data Compilation'!V108</f>
        <v>0</v>
      </c>
      <c r="L105" s="33">
        <v>0</v>
      </c>
      <c r="M105" s="53">
        <f>'Data Compilation'!I108</f>
        <v>1.1000000000000001</v>
      </c>
      <c r="N105" s="53">
        <f>'Data Compilation'!AB108</f>
        <v>0.47023764969299564</v>
      </c>
    </row>
    <row r="106" spans="1:14">
      <c r="A106" s="54">
        <v>5</v>
      </c>
      <c r="B106" s="33">
        <v>1</v>
      </c>
      <c r="C106" s="51">
        <f>'Data Compilation'!AA109</f>
        <v>3777.9325748412625</v>
      </c>
      <c r="D106" s="52">
        <f>'Data Compilation'!H109</f>
        <v>13.905092858145796</v>
      </c>
      <c r="E106" s="51">
        <f>'Data Compilation'!V109</f>
        <v>0</v>
      </c>
      <c r="F106" s="51">
        <f>'Data Compilation'!O109</f>
        <v>13627.542502105982</v>
      </c>
      <c r="G106" s="51">
        <f>'Data Compilation'!L109</f>
        <v>5.6000000000000001E-2</v>
      </c>
      <c r="H106" s="51">
        <f>'Data Compilation'!F109</f>
        <v>80</v>
      </c>
      <c r="I106" s="51">
        <f>'Data Compilation'!G109</f>
        <v>14.119601328903656</v>
      </c>
      <c r="J106" s="51" t="str">
        <f>'Data Compilation'!U109</f>
        <v>nan</v>
      </c>
      <c r="K106" s="52">
        <f>'Data Compilation'!V109</f>
        <v>0</v>
      </c>
      <c r="L106" s="33">
        <v>0</v>
      </c>
      <c r="M106" s="53">
        <f>'Data Compilation'!I109</f>
        <v>1.1000000000000001</v>
      </c>
      <c r="N106" s="53">
        <f>'Data Compilation'!AB109</f>
        <v>0.47023764969299564</v>
      </c>
    </row>
    <row r="107" spans="1:14">
      <c r="A107" s="54">
        <v>5</v>
      </c>
      <c r="B107" s="33">
        <v>1</v>
      </c>
      <c r="C107" s="51">
        <f>'Data Compilation'!AA110</f>
        <v>3777.9325748412625</v>
      </c>
      <c r="D107" s="52">
        <f>'Data Compilation'!H110</f>
        <v>10.224332983930731</v>
      </c>
      <c r="E107" s="51">
        <f>'Data Compilation'!V110</f>
        <v>0</v>
      </c>
      <c r="F107" s="51">
        <f>'Data Compilation'!O110</f>
        <v>4792.0550286869011</v>
      </c>
      <c r="G107" s="51">
        <f>'Data Compilation'!L110</f>
        <v>5.6000000000000001E-2</v>
      </c>
      <c r="H107" s="51">
        <f>'Data Compilation'!F110</f>
        <v>80</v>
      </c>
      <c r="I107" s="51">
        <f>'Data Compilation'!G110</f>
        <v>10.382059800664452</v>
      </c>
      <c r="J107" s="51" t="str">
        <f>'Data Compilation'!U110</f>
        <v>nan</v>
      </c>
      <c r="K107" s="52">
        <f>'Data Compilation'!V110</f>
        <v>0</v>
      </c>
      <c r="L107" s="33">
        <v>0</v>
      </c>
      <c r="M107" s="53">
        <f>'Data Compilation'!I110</f>
        <v>1.1000000000000001</v>
      </c>
      <c r="N107" s="53">
        <f>'Data Compilation'!AB110</f>
        <v>0.47023764969299564</v>
      </c>
    </row>
    <row r="108" spans="1:14">
      <c r="A108" s="54">
        <v>5</v>
      </c>
      <c r="B108" s="33">
        <v>1</v>
      </c>
      <c r="C108" s="51">
        <f>'Data Compilation'!AA111</f>
        <v>3777.9325748412625</v>
      </c>
      <c r="D108" s="52">
        <f>'Data Compilation'!H111</f>
        <v>11.451252942002419</v>
      </c>
      <c r="E108" s="51">
        <f>'Data Compilation'!V111</f>
        <v>0</v>
      </c>
      <c r="F108" s="51">
        <f>'Data Compilation'!O111</f>
        <v>8469.8810952086369</v>
      </c>
      <c r="G108" s="51">
        <f>'Data Compilation'!L111</f>
        <v>5.6000000000000001E-2</v>
      </c>
      <c r="H108" s="51">
        <f>'Data Compilation'!F111</f>
        <v>80</v>
      </c>
      <c r="I108" s="51">
        <f>'Data Compilation'!G111</f>
        <v>11.627906976744187</v>
      </c>
      <c r="J108" s="51" t="str">
        <f>'Data Compilation'!U111</f>
        <v>nan</v>
      </c>
      <c r="K108" s="52">
        <f>'Data Compilation'!V111</f>
        <v>0</v>
      </c>
      <c r="L108" s="33">
        <v>0</v>
      </c>
      <c r="M108" s="53">
        <f>'Data Compilation'!I111</f>
        <v>1.1000000000000001</v>
      </c>
      <c r="N108" s="53">
        <f>'Data Compilation'!AB111</f>
        <v>0.47023764969299564</v>
      </c>
    </row>
    <row r="109" spans="1:14">
      <c r="A109" s="54">
        <v>5</v>
      </c>
      <c r="B109" s="33">
        <v>1</v>
      </c>
      <c r="C109" s="51">
        <f>'Data Compilation'!AA112</f>
        <v>3777.9325748412625</v>
      </c>
      <c r="D109" s="52">
        <f>'Data Compilation'!H112</f>
        <v>11.042279622645191</v>
      </c>
      <c r="E109" s="51">
        <f>'Data Compilation'!V112</f>
        <v>0</v>
      </c>
      <c r="F109" s="51">
        <f>'Data Compilation'!O112</f>
        <v>7286.0128229081483</v>
      </c>
      <c r="G109" s="51">
        <f>'Data Compilation'!L112</f>
        <v>5.6000000000000001E-2</v>
      </c>
      <c r="H109" s="51">
        <f>'Data Compilation'!F112</f>
        <v>80</v>
      </c>
      <c r="I109" s="51">
        <f>'Data Compilation'!G112</f>
        <v>11.212624584717609</v>
      </c>
      <c r="J109" s="51" t="str">
        <f>'Data Compilation'!U112</f>
        <v>nan</v>
      </c>
      <c r="K109" s="52">
        <f>'Data Compilation'!V112</f>
        <v>0</v>
      </c>
      <c r="L109" s="33">
        <v>0</v>
      </c>
      <c r="M109" s="53">
        <f>'Data Compilation'!I112</f>
        <v>1.1000000000000001</v>
      </c>
      <c r="N109" s="53">
        <f>'Data Compilation'!AB112</f>
        <v>0.47023764969299564</v>
      </c>
    </row>
    <row r="110" spans="1:14">
      <c r="A110" s="54">
        <v>5</v>
      </c>
      <c r="B110" s="33">
        <v>1</v>
      </c>
      <c r="C110" s="51">
        <f>'Data Compilation'!AA113</f>
        <v>3777.9325748412625</v>
      </c>
      <c r="D110" s="52">
        <f>'Data Compilation'!H113</f>
        <v>21.356650472407008</v>
      </c>
      <c r="E110" s="51">
        <f>'Data Compilation'!V113</f>
        <v>0</v>
      </c>
      <c r="F110" s="51">
        <f>'Data Compilation'!O113</f>
        <v>21261.751875690745</v>
      </c>
      <c r="G110" s="51">
        <f>'Data Compilation'!L113</f>
        <v>5.6000000000000001E-2</v>
      </c>
      <c r="H110" s="51">
        <f>'Data Compilation'!F113</f>
        <v>70</v>
      </c>
      <c r="I110" s="51">
        <f>'Data Compilation'!G113</f>
        <v>22.727272727272727</v>
      </c>
      <c r="J110" s="51" t="str">
        <f>'Data Compilation'!U113</f>
        <v>nan</v>
      </c>
      <c r="K110" s="52">
        <f>'Data Compilation'!V113</f>
        <v>0</v>
      </c>
      <c r="L110" s="33">
        <v>0</v>
      </c>
      <c r="M110" s="53">
        <f>'Data Compilation'!I113</f>
        <v>1.1000000000000001</v>
      </c>
      <c r="N110" s="53">
        <f>'Data Compilation'!AB113</f>
        <v>0.47023764969299564</v>
      </c>
    </row>
    <row r="111" spans="1:14">
      <c r="A111" s="54">
        <v>5</v>
      </c>
      <c r="B111" s="33">
        <v>1</v>
      </c>
      <c r="C111" s="51">
        <f>'Data Compilation'!AA114</f>
        <v>3777.9325748412625</v>
      </c>
      <c r="D111" s="52">
        <f>'Data Compilation'!H114</f>
        <v>9.7075683965486395</v>
      </c>
      <c r="E111" s="51">
        <f>'Data Compilation'!V114</f>
        <v>0</v>
      </c>
      <c r="F111" s="51">
        <f>'Data Compilation'!O114</f>
        <v>7373.0619605773018</v>
      </c>
      <c r="G111" s="51">
        <f>'Data Compilation'!L114</f>
        <v>5.6000000000000001E-2</v>
      </c>
      <c r="H111" s="51">
        <f>'Data Compilation'!F114</f>
        <v>70</v>
      </c>
      <c r="I111" s="51">
        <f>'Data Compilation'!G114</f>
        <v>10.330578512396695</v>
      </c>
      <c r="J111" s="51" t="str">
        <f>'Data Compilation'!U114</f>
        <v>nan</v>
      </c>
      <c r="K111" s="52">
        <f>'Data Compilation'!V114</f>
        <v>0</v>
      </c>
      <c r="L111" s="33">
        <v>0</v>
      </c>
      <c r="M111" s="53">
        <f>'Data Compilation'!I114</f>
        <v>1.1000000000000001</v>
      </c>
      <c r="N111" s="53">
        <f>'Data Compilation'!AB114</f>
        <v>0.47023764969299564</v>
      </c>
    </row>
    <row r="112" spans="1:14">
      <c r="A112" s="54">
        <v>5</v>
      </c>
      <c r="B112" s="33">
        <v>1</v>
      </c>
      <c r="C112" s="51">
        <f>'Data Compilation'!AA115</f>
        <v>3777.9325748412625</v>
      </c>
      <c r="D112" s="52">
        <f>'Data Compilation'!H115</f>
        <v>10.095871132410586</v>
      </c>
      <c r="E112" s="51">
        <f>'Data Compilation'!V115</f>
        <v>0</v>
      </c>
      <c r="F112" s="51">
        <f>'Data Compilation'!O115</f>
        <v>5501.5055006905022</v>
      </c>
      <c r="G112" s="51">
        <f>'Data Compilation'!L115</f>
        <v>5.6000000000000001E-2</v>
      </c>
      <c r="H112" s="51">
        <f>'Data Compilation'!F115</f>
        <v>70</v>
      </c>
      <c r="I112" s="51">
        <f>'Data Compilation'!G115</f>
        <v>10.743801652892563</v>
      </c>
      <c r="J112" s="51" t="str">
        <f>'Data Compilation'!U115</f>
        <v>nan</v>
      </c>
      <c r="K112" s="52">
        <f>'Data Compilation'!V115</f>
        <v>0</v>
      </c>
      <c r="L112" s="33">
        <v>0</v>
      </c>
      <c r="M112" s="53">
        <f>'Data Compilation'!I115</f>
        <v>1.1000000000000001</v>
      </c>
      <c r="N112" s="53">
        <f>'Data Compilation'!AB115</f>
        <v>0.47023764969299564</v>
      </c>
    </row>
    <row r="113" spans="1:14">
      <c r="A113" s="54">
        <v>5</v>
      </c>
      <c r="B113" s="33">
        <v>1</v>
      </c>
      <c r="C113" s="51">
        <f>'Data Compilation'!AA116</f>
        <v>3777.9325748412625</v>
      </c>
      <c r="D113" s="52">
        <f>'Data Compilation'!H116</f>
        <v>27.56949424619814</v>
      </c>
      <c r="E113" s="51">
        <f>'Data Compilation'!V116</f>
        <v>1.1649082075858368</v>
      </c>
      <c r="F113" s="51">
        <f>'Data Compilation'!O116</f>
        <v>39385.382338408504</v>
      </c>
      <c r="G113" s="51">
        <f>'Data Compilation'!L116</f>
        <v>5.6000000000000001E-2</v>
      </c>
      <c r="H113" s="51">
        <f>'Data Compilation'!F116</f>
        <v>70</v>
      </c>
      <c r="I113" s="51">
        <f>'Data Compilation'!G116</f>
        <v>29.338842975206614</v>
      </c>
      <c r="J113" s="51" t="str">
        <f>'Data Compilation'!U116</f>
        <v>nan</v>
      </c>
      <c r="K113" s="52">
        <f>'Data Compilation'!V116</f>
        <v>1.1649082075858368</v>
      </c>
      <c r="L113" s="33">
        <v>0</v>
      </c>
      <c r="M113" s="53">
        <f>'Data Compilation'!I116</f>
        <v>1.1000000000000001</v>
      </c>
      <c r="N113" s="53">
        <f>'Data Compilation'!AB116</f>
        <v>0.47023764969299564</v>
      </c>
    </row>
    <row r="114" spans="1:14">
      <c r="A114" s="54">
        <v>5</v>
      </c>
      <c r="B114" s="33">
        <v>1</v>
      </c>
      <c r="C114" s="51">
        <f>'Data Compilation'!AA117</f>
        <v>3777.9325748412625</v>
      </c>
      <c r="D114" s="52">
        <f>'Data Compilation'!H117</f>
        <v>10.484173868272531</v>
      </c>
      <c r="E114" s="51">
        <f>'Data Compilation'!V117</f>
        <v>0</v>
      </c>
      <c r="F114" s="51">
        <f>'Data Compilation'!O117</f>
        <v>6546.0951527203442</v>
      </c>
      <c r="G114" s="51">
        <f>'Data Compilation'!L117</f>
        <v>5.6000000000000001E-2</v>
      </c>
      <c r="H114" s="51">
        <f>'Data Compilation'!F117</f>
        <v>70</v>
      </c>
      <c r="I114" s="51">
        <f>'Data Compilation'!G117</f>
        <v>11.15702479338843</v>
      </c>
      <c r="J114" s="51" t="str">
        <f>'Data Compilation'!U117</f>
        <v>nan</v>
      </c>
      <c r="K114" s="52">
        <f>'Data Compilation'!V117</f>
        <v>0</v>
      </c>
      <c r="L114" s="33">
        <v>0</v>
      </c>
      <c r="M114" s="53">
        <f>'Data Compilation'!I117</f>
        <v>1.1000000000000001</v>
      </c>
      <c r="N114" s="53">
        <f>'Data Compilation'!AB117</f>
        <v>0.47023764969299564</v>
      </c>
    </row>
    <row r="115" spans="1:14">
      <c r="A115" s="54">
        <v>5</v>
      </c>
      <c r="B115" s="33">
        <v>1</v>
      </c>
      <c r="C115" s="51">
        <f>'Data Compilation'!AA118</f>
        <v>3777.9325748412625</v>
      </c>
      <c r="D115" s="52">
        <f>'Data Compilation'!H118</f>
        <v>33.005732548265378</v>
      </c>
      <c r="E115" s="51">
        <f>'Data Compilation'!V118</f>
        <v>0</v>
      </c>
      <c r="F115" s="51">
        <f>'Data Compilation'!O118</f>
        <v>47990.189597004326</v>
      </c>
      <c r="G115" s="51">
        <f>'Data Compilation'!L118</f>
        <v>5.6000000000000001E-2</v>
      </c>
      <c r="H115" s="51">
        <f>'Data Compilation'!F118</f>
        <v>70</v>
      </c>
      <c r="I115" s="51">
        <f>'Data Compilation'!G118</f>
        <v>35.123966942148762</v>
      </c>
      <c r="J115" s="51" t="str">
        <f>'Data Compilation'!U118</f>
        <v>nan</v>
      </c>
      <c r="K115" s="52">
        <f>'Data Compilation'!V118</f>
        <v>0</v>
      </c>
      <c r="L115" s="33">
        <v>0</v>
      </c>
      <c r="M115" s="53">
        <f>'Data Compilation'!I118</f>
        <v>1.1000000000000001</v>
      </c>
      <c r="N115" s="53">
        <f>'Data Compilation'!AB118</f>
        <v>0.47023764969299564</v>
      </c>
    </row>
    <row r="116" spans="1:14">
      <c r="A116" s="54">
        <v>5</v>
      </c>
      <c r="B116" s="33">
        <v>1</v>
      </c>
      <c r="C116" s="51">
        <f>'Data Compilation'!AA119</f>
        <v>3777.9325748412625</v>
      </c>
      <c r="D116" s="52">
        <f>'Data Compilation'!H119</f>
        <v>14.367201226891988</v>
      </c>
      <c r="E116" s="51">
        <f>'Data Compilation'!V119</f>
        <v>0.38053668114470668</v>
      </c>
      <c r="F116" s="51">
        <f>'Data Compilation'!O119</f>
        <v>11890.91220560637</v>
      </c>
      <c r="G116" s="51">
        <f>'Data Compilation'!L119</f>
        <v>5.6000000000000001E-2</v>
      </c>
      <c r="H116" s="51">
        <f>'Data Compilation'!F119</f>
        <v>70</v>
      </c>
      <c r="I116" s="51">
        <f>'Data Compilation'!G119</f>
        <v>15.289256198347108</v>
      </c>
      <c r="J116" s="51" t="str">
        <f>'Data Compilation'!U119</f>
        <v>nan</v>
      </c>
      <c r="K116" s="52">
        <f>'Data Compilation'!V119</f>
        <v>0.38053668114470668</v>
      </c>
      <c r="L116" s="33">
        <v>0</v>
      </c>
      <c r="M116" s="53">
        <f>'Data Compilation'!I119</f>
        <v>1.1000000000000001</v>
      </c>
      <c r="N116" s="53">
        <f>'Data Compilation'!AB119</f>
        <v>0.47023764969299564</v>
      </c>
    </row>
    <row r="117" spans="1:14">
      <c r="A117" s="54">
        <v>5</v>
      </c>
      <c r="B117" s="33">
        <v>1</v>
      </c>
      <c r="C117" s="51">
        <f>'Data Compilation'!AA120</f>
        <v>3777.9325748412625</v>
      </c>
      <c r="D117" s="52">
        <f>'Data Compilation'!H120</f>
        <v>19.803439528959224</v>
      </c>
      <c r="E117" s="51">
        <f>'Data Compilation'!V120</f>
        <v>1.4755503962753933</v>
      </c>
      <c r="F117" s="51">
        <f>'Data Compilation'!O120</f>
        <v>22859.10355191971</v>
      </c>
      <c r="G117" s="51">
        <f>'Data Compilation'!L120</f>
        <v>5.6000000000000001E-2</v>
      </c>
      <c r="H117" s="51">
        <f>'Data Compilation'!F120</f>
        <v>70</v>
      </c>
      <c r="I117" s="51">
        <f>'Data Compilation'!G120</f>
        <v>21.074380165289256</v>
      </c>
      <c r="J117" s="51" t="str">
        <f>'Data Compilation'!U120</f>
        <v>nan</v>
      </c>
      <c r="K117" s="52">
        <f>'Data Compilation'!V120</f>
        <v>1.4755503962753933</v>
      </c>
      <c r="L117" s="33">
        <v>0</v>
      </c>
      <c r="M117" s="53">
        <f>'Data Compilation'!I120</f>
        <v>1.1000000000000001</v>
      </c>
      <c r="N117" s="53">
        <f>'Data Compilation'!AB120</f>
        <v>0.47023764969299564</v>
      </c>
    </row>
    <row r="118" spans="1:14">
      <c r="A118" s="54">
        <v>5</v>
      </c>
      <c r="B118" s="33">
        <v>1</v>
      </c>
      <c r="C118" s="51">
        <f>'Data Compilation'!AA121</f>
        <v>3777.9325748412625</v>
      </c>
      <c r="D118" s="52">
        <f>'Data Compilation'!H121</f>
        <v>20.580045000683114</v>
      </c>
      <c r="E118" s="51">
        <f>'Data Compilation'!V121</f>
        <v>1.1649082075858368</v>
      </c>
      <c r="F118" s="51">
        <f>'Data Compilation'!O121</f>
        <v>24299.766780344202</v>
      </c>
      <c r="G118" s="51">
        <f>'Data Compilation'!L121</f>
        <v>5.6000000000000001E-2</v>
      </c>
      <c r="H118" s="51">
        <f>'Data Compilation'!F121</f>
        <v>70</v>
      </c>
      <c r="I118" s="51">
        <f>'Data Compilation'!G121</f>
        <v>21.900826446280991</v>
      </c>
      <c r="J118" s="51" t="str">
        <f>'Data Compilation'!U121</f>
        <v>nan</v>
      </c>
      <c r="K118" s="52">
        <f>'Data Compilation'!V121</f>
        <v>1.1649082075858368</v>
      </c>
      <c r="L118" s="33">
        <v>0</v>
      </c>
      <c r="M118" s="53">
        <f>'Data Compilation'!I121</f>
        <v>1.1000000000000001</v>
      </c>
      <c r="N118" s="53">
        <f>'Data Compilation'!AB121</f>
        <v>0.47023764969299564</v>
      </c>
    </row>
    <row r="119" spans="1:14">
      <c r="A119" s="54">
        <v>5</v>
      </c>
      <c r="B119" s="33">
        <v>1</v>
      </c>
      <c r="C119" s="51">
        <f>'Data Compilation'!AA122</f>
        <v>3777.9325748412625</v>
      </c>
      <c r="D119" s="52">
        <f>'Data Compilation'!H122</f>
        <v>13.88421236922925</v>
      </c>
      <c r="E119" s="51">
        <f>'Data Compilation'!V122</f>
        <v>3.8567256581192355</v>
      </c>
      <c r="F119" s="51">
        <f>'Data Compilation'!O122</f>
        <v>23455.390144953413</v>
      </c>
      <c r="G119" s="51">
        <f>'Data Compilation'!L122</f>
        <v>5.6000000000000001E-2</v>
      </c>
      <c r="H119" s="51">
        <f>'Data Compilation'!F122</f>
        <v>40</v>
      </c>
      <c r="I119" s="51">
        <f>'Data Compilation'!G122</f>
        <v>21.6</v>
      </c>
      <c r="J119" s="51" t="str">
        <f>'Data Compilation'!U122</f>
        <v>nan</v>
      </c>
      <c r="K119" s="52">
        <f>'Data Compilation'!V122</f>
        <v>3.8567256581192355</v>
      </c>
      <c r="L119" s="33">
        <v>0</v>
      </c>
      <c r="M119" s="53">
        <f>'Data Compilation'!I122</f>
        <v>1.1000000000000001</v>
      </c>
      <c r="N119" s="53">
        <f>'Data Compilation'!AB122</f>
        <v>0.47023764969299564</v>
      </c>
    </row>
    <row r="120" spans="1:14">
      <c r="A120" s="54">
        <v>5</v>
      </c>
      <c r="B120" s="33">
        <v>1</v>
      </c>
      <c r="C120" s="51">
        <f>'Data Compilation'!AA123</f>
        <v>3777.9325748412625</v>
      </c>
      <c r="D120" s="52">
        <f>'Data Compilation'!H123</f>
        <v>5.142300877492314</v>
      </c>
      <c r="E120" s="51">
        <f>'Data Compilation'!V123</f>
        <v>1.2855752193730785</v>
      </c>
      <c r="F120" s="51">
        <f>'Data Compilation'!O123</f>
        <v>2537.4823630558249</v>
      </c>
      <c r="G120" s="51">
        <f>'Data Compilation'!L123</f>
        <v>5.6000000000000001E-2</v>
      </c>
      <c r="H120" s="51">
        <f>'Data Compilation'!F123</f>
        <v>40</v>
      </c>
      <c r="I120" s="51">
        <f>'Data Compilation'!G123</f>
        <v>8</v>
      </c>
      <c r="J120" s="51" t="str">
        <f>'Data Compilation'!U123</f>
        <v>nan</v>
      </c>
      <c r="K120" s="52">
        <f>'Data Compilation'!V123</f>
        <v>1.2855752193730785</v>
      </c>
      <c r="L120" s="33">
        <v>0</v>
      </c>
      <c r="M120" s="53">
        <f>'Data Compilation'!I123</f>
        <v>1.1000000000000001</v>
      </c>
      <c r="N120" s="53">
        <f>'Data Compilation'!AB123</f>
        <v>0.47023764969299564</v>
      </c>
    </row>
    <row r="121" spans="1:14">
      <c r="A121" s="54">
        <v>5</v>
      </c>
      <c r="B121" s="33">
        <v>1</v>
      </c>
      <c r="C121" s="51">
        <f>'Data Compilation'!AA124</f>
        <v>3777.9325748412625</v>
      </c>
      <c r="D121" s="52">
        <f>'Data Compilation'!H124</f>
        <v>17.226707939599251</v>
      </c>
      <c r="E121" s="51">
        <f>'Data Compilation'!V124</f>
        <v>4.8851858336176983</v>
      </c>
      <c r="F121" s="51">
        <f>'Data Compilation'!O124</f>
        <v>24391.168374896813</v>
      </c>
      <c r="G121" s="51">
        <f>'Data Compilation'!L124</f>
        <v>5.6000000000000001E-2</v>
      </c>
      <c r="H121" s="51">
        <f>'Data Compilation'!F124</f>
        <v>40</v>
      </c>
      <c r="I121" s="51">
        <f>'Data Compilation'!G124</f>
        <v>26.8</v>
      </c>
      <c r="J121" s="51" t="str">
        <f>'Data Compilation'!U124</f>
        <v>nan</v>
      </c>
      <c r="K121" s="52">
        <f>'Data Compilation'!V124</f>
        <v>4.8851858336176983</v>
      </c>
      <c r="L121" s="33">
        <v>0</v>
      </c>
      <c r="M121" s="53">
        <f>'Data Compilation'!I124</f>
        <v>1.1000000000000001</v>
      </c>
      <c r="N121" s="53">
        <f>'Data Compilation'!AB124</f>
        <v>0.47023764969299564</v>
      </c>
    </row>
    <row r="122" spans="1:14">
      <c r="A122" s="54">
        <v>5</v>
      </c>
      <c r="B122" s="33">
        <v>1</v>
      </c>
      <c r="C122" s="51">
        <f>'Data Compilation'!AA125</f>
        <v>3777.9325748412625</v>
      </c>
      <c r="D122" s="52">
        <f>'Data Compilation'!H125</f>
        <v>11.313061930483093</v>
      </c>
      <c r="E122" s="51">
        <f>'Data Compilation'!V125</f>
        <v>3.7281681361819277</v>
      </c>
      <c r="F122" s="51">
        <f>'Data Compilation'!O125</f>
        <v>13488.263881835337</v>
      </c>
      <c r="G122" s="51">
        <f>'Data Compilation'!L125</f>
        <v>5.6000000000000001E-2</v>
      </c>
      <c r="H122" s="51">
        <f>'Data Compilation'!F125</f>
        <v>40</v>
      </c>
      <c r="I122" s="51">
        <f>'Data Compilation'!G125</f>
        <v>17.600000000000001</v>
      </c>
      <c r="J122" s="51" t="str">
        <f>'Data Compilation'!U125</f>
        <v>nan</v>
      </c>
      <c r="K122" s="52">
        <f>'Data Compilation'!V125</f>
        <v>3.7281681361819277</v>
      </c>
      <c r="L122" s="33">
        <v>0</v>
      </c>
      <c r="M122" s="53">
        <f>'Data Compilation'!I125</f>
        <v>1.1000000000000001</v>
      </c>
      <c r="N122" s="53">
        <f>'Data Compilation'!AB125</f>
        <v>0.47023764969299564</v>
      </c>
    </row>
    <row r="123" spans="1:14">
      <c r="A123" s="54">
        <v>5</v>
      </c>
      <c r="B123" s="33">
        <v>1</v>
      </c>
      <c r="C123" s="51">
        <f>'Data Compilation'!AA126</f>
        <v>3777.9325748412625</v>
      </c>
      <c r="D123" s="52">
        <f>'Data Compilation'!H126</f>
        <v>10.284601754984628</v>
      </c>
      <c r="E123" s="51">
        <f>'Data Compilation'!V126</f>
        <v>3.0853805264953884</v>
      </c>
      <c r="F123" s="51">
        <f>'Data Compilation'!O126</f>
        <v>14972.451679094404</v>
      </c>
      <c r="G123" s="51">
        <f>'Data Compilation'!L126</f>
        <v>5.6000000000000001E-2</v>
      </c>
      <c r="H123" s="51">
        <f>'Data Compilation'!F126</f>
        <v>40</v>
      </c>
      <c r="I123" s="51">
        <f>'Data Compilation'!G126</f>
        <v>16</v>
      </c>
      <c r="J123" s="51" t="str">
        <f>'Data Compilation'!U126</f>
        <v>nan</v>
      </c>
      <c r="K123" s="52">
        <f>'Data Compilation'!V126</f>
        <v>3.0853805264953884</v>
      </c>
      <c r="L123" s="33">
        <v>0</v>
      </c>
      <c r="M123" s="53">
        <f>'Data Compilation'!I126</f>
        <v>1.1000000000000001</v>
      </c>
      <c r="N123" s="53">
        <f>'Data Compilation'!AB126</f>
        <v>0.47023764969299564</v>
      </c>
    </row>
    <row r="124" spans="1:14">
      <c r="A124" s="54">
        <v>5</v>
      </c>
      <c r="B124" s="33">
        <v>1</v>
      </c>
      <c r="C124" s="51">
        <f>'Data Compilation'!AA127</f>
        <v>3777.9325748412625</v>
      </c>
      <c r="D124" s="52">
        <f>'Data Compilation'!H127</f>
        <v>12.855752193730785</v>
      </c>
      <c r="E124" s="51">
        <f>'Data Compilation'!V127</f>
        <v>3.8567256581192355</v>
      </c>
      <c r="F124" s="51">
        <f>'Data Compilation'!O127</f>
        <v>17227.02434472548</v>
      </c>
      <c r="G124" s="51">
        <f>'Data Compilation'!L127</f>
        <v>5.6000000000000001E-2</v>
      </c>
      <c r="H124" s="51">
        <f>'Data Compilation'!F127</f>
        <v>40</v>
      </c>
      <c r="I124" s="51">
        <f>'Data Compilation'!G127</f>
        <v>20</v>
      </c>
      <c r="J124" s="51" t="str">
        <f>'Data Compilation'!U127</f>
        <v>nan</v>
      </c>
      <c r="K124" s="52">
        <f>'Data Compilation'!V127</f>
        <v>3.8567256581192355</v>
      </c>
      <c r="L124" s="33">
        <v>0</v>
      </c>
      <c r="M124" s="53">
        <f>'Data Compilation'!I127</f>
        <v>1.1000000000000001</v>
      </c>
      <c r="N124" s="53">
        <f>'Data Compilation'!AB127</f>
        <v>0.47023764969299564</v>
      </c>
    </row>
    <row r="125" spans="1:14">
      <c r="A125" s="54">
        <v>6</v>
      </c>
      <c r="B125" s="33">
        <v>0</v>
      </c>
      <c r="C125" s="51">
        <f>'Data Compilation'!AA128</f>
        <v>1</v>
      </c>
      <c r="D125" s="52">
        <f>'Data Compilation'!H128</f>
        <v>7.7645713530756222</v>
      </c>
      <c r="E125" s="51" t="str">
        <f>'Data Compilation'!V128</f>
        <v>nan</v>
      </c>
      <c r="F125" s="51">
        <f>'Data Compilation'!O128</f>
        <v>6</v>
      </c>
      <c r="G125" s="51">
        <f>'Data Compilation'!L128</f>
        <v>2</v>
      </c>
      <c r="H125" s="51">
        <f>'Data Compilation'!F128</f>
        <v>15</v>
      </c>
      <c r="I125" s="51">
        <f>'Data Compilation'!G128</f>
        <v>30</v>
      </c>
      <c r="J125" s="51">
        <f>'Data Compilation'!U128</f>
        <v>0</v>
      </c>
      <c r="K125" s="52" t="str">
        <f>'Data Compilation'!V128</f>
        <v>nan</v>
      </c>
      <c r="L125" s="33">
        <v>0</v>
      </c>
      <c r="M125" s="53">
        <f>'Data Compilation'!I128</f>
        <v>2</v>
      </c>
      <c r="N125" s="53">
        <f>'Data Compilation'!AB128</f>
        <v>1</v>
      </c>
    </row>
    <row r="126" spans="1:14">
      <c r="A126" s="54">
        <v>6</v>
      </c>
      <c r="B126" s="33">
        <v>0</v>
      </c>
      <c r="C126" s="51">
        <f>'Data Compilation'!AA129</f>
        <v>1</v>
      </c>
      <c r="D126" s="52">
        <f>'Data Compilation'!H129</f>
        <v>12.678547852220984</v>
      </c>
      <c r="E126" s="51" t="str">
        <f>'Data Compilation'!V129</f>
        <v>nan</v>
      </c>
      <c r="F126" s="51">
        <f>'Data Compilation'!O129</f>
        <v>7</v>
      </c>
      <c r="G126" s="51">
        <f>'Data Compilation'!L129</f>
        <v>2</v>
      </c>
      <c r="H126" s="51">
        <f>'Data Compilation'!F129</f>
        <v>25</v>
      </c>
      <c r="I126" s="51">
        <f>'Data Compilation'!G129</f>
        <v>30</v>
      </c>
      <c r="J126" s="51">
        <f>'Data Compilation'!U129</f>
        <v>0</v>
      </c>
      <c r="K126" s="52" t="str">
        <f>'Data Compilation'!V129</f>
        <v>nan</v>
      </c>
      <c r="L126" s="33">
        <v>0</v>
      </c>
      <c r="M126" s="53">
        <f>'Data Compilation'!I129</f>
        <v>2</v>
      </c>
      <c r="N126" s="53">
        <f>'Data Compilation'!AB129</f>
        <v>1</v>
      </c>
    </row>
    <row r="127" spans="1:14">
      <c r="A127" s="54">
        <v>6</v>
      </c>
      <c r="B127" s="33">
        <v>0</v>
      </c>
      <c r="C127" s="51">
        <f>'Data Compilation'!AA130</f>
        <v>1</v>
      </c>
      <c r="D127" s="52">
        <f>'Data Compilation'!H130</f>
        <v>28.190778623577248</v>
      </c>
      <c r="E127" s="51" t="str">
        <f>'Data Compilation'!V130</f>
        <v>nan</v>
      </c>
      <c r="F127" s="51">
        <f>'Data Compilation'!O130</f>
        <v>8</v>
      </c>
      <c r="G127" s="51">
        <f>'Data Compilation'!L130</f>
        <v>2</v>
      </c>
      <c r="H127" s="51">
        <f>'Data Compilation'!F130</f>
        <v>70</v>
      </c>
      <c r="I127" s="51">
        <f>'Data Compilation'!G130</f>
        <v>30</v>
      </c>
      <c r="J127" s="51">
        <f>'Data Compilation'!U130</f>
        <v>0</v>
      </c>
      <c r="K127" s="52" t="str">
        <f>'Data Compilation'!V130</f>
        <v>nan</v>
      </c>
      <c r="L127" s="33">
        <v>0</v>
      </c>
      <c r="M127" s="53">
        <f>'Data Compilation'!I130</f>
        <v>2</v>
      </c>
      <c r="N127" s="53">
        <f>'Data Compilation'!AB130</f>
        <v>1</v>
      </c>
    </row>
    <row r="128" spans="1:14">
      <c r="A128" s="54">
        <v>6</v>
      </c>
      <c r="B128" s="33">
        <v>0</v>
      </c>
      <c r="C128" s="51">
        <f>'Data Compilation'!AA131</f>
        <v>1</v>
      </c>
      <c r="D128" s="52">
        <f>'Data Compilation'!H131</f>
        <v>7.7645713530756222</v>
      </c>
      <c r="E128" s="51" t="str">
        <f>'Data Compilation'!V131</f>
        <v>nan</v>
      </c>
      <c r="F128" s="51">
        <f>'Data Compilation'!O131</f>
        <v>8</v>
      </c>
      <c r="G128" s="51">
        <f>'Data Compilation'!L131</f>
        <v>2</v>
      </c>
      <c r="H128" s="51">
        <f>'Data Compilation'!F131</f>
        <v>15</v>
      </c>
      <c r="I128" s="51">
        <f>'Data Compilation'!G131</f>
        <v>30</v>
      </c>
      <c r="J128" s="51">
        <f>'Data Compilation'!U131</f>
        <v>0</v>
      </c>
      <c r="K128" s="52" t="str">
        <f>'Data Compilation'!V131</f>
        <v>nan</v>
      </c>
      <c r="L128" s="33">
        <v>0</v>
      </c>
      <c r="M128" s="53">
        <f>'Data Compilation'!I131</f>
        <v>2</v>
      </c>
      <c r="N128" s="53">
        <f>'Data Compilation'!AB131</f>
        <v>1</v>
      </c>
    </row>
    <row r="129" spans="1:14">
      <c r="A129" s="54">
        <v>6</v>
      </c>
      <c r="B129" s="33">
        <v>0</v>
      </c>
      <c r="C129" s="51">
        <f>'Data Compilation'!AA132</f>
        <v>1</v>
      </c>
      <c r="D129" s="52">
        <f>'Data Compilation'!H132</f>
        <v>2.5881904510252074</v>
      </c>
      <c r="E129" s="51" t="str">
        <f>'Data Compilation'!V132</f>
        <v>nan</v>
      </c>
      <c r="F129" s="51">
        <f>'Data Compilation'!O132</f>
        <v>0.4</v>
      </c>
      <c r="G129" s="51">
        <f>'Data Compilation'!L132</f>
        <v>2</v>
      </c>
      <c r="H129" s="51">
        <f>'Data Compilation'!F132</f>
        <v>15</v>
      </c>
      <c r="I129" s="51">
        <f>'Data Compilation'!G132</f>
        <v>10</v>
      </c>
      <c r="J129" s="51">
        <f>'Data Compilation'!U132</f>
        <v>0</v>
      </c>
      <c r="K129" s="52" t="str">
        <f>'Data Compilation'!V132</f>
        <v>nan</v>
      </c>
      <c r="L129" s="33">
        <v>0</v>
      </c>
      <c r="M129" s="53">
        <f>'Data Compilation'!I132</f>
        <v>2</v>
      </c>
      <c r="N129" s="53">
        <f>'Data Compilation'!AB132</f>
        <v>1</v>
      </c>
    </row>
    <row r="130" spans="1:14">
      <c r="A130" s="54">
        <v>6</v>
      </c>
      <c r="B130" s="33">
        <v>0</v>
      </c>
      <c r="C130" s="51">
        <f>'Data Compilation'!AA133</f>
        <v>1</v>
      </c>
      <c r="D130" s="52">
        <f>'Data Compilation'!H133</f>
        <v>10.35276180410083</v>
      </c>
      <c r="E130" s="51" t="str">
        <f>'Data Compilation'!V133</f>
        <v>nan</v>
      </c>
      <c r="F130" s="51">
        <f>'Data Compilation'!O133</f>
        <v>9</v>
      </c>
      <c r="G130" s="51">
        <f>'Data Compilation'!L133</f>
        <v>2</v>
      </c>
      <c r="H130" s="51">
        <f>'Data Compilation'!F133</f>
        <v>15</v>
      </c>
      <c r="I130" s="51">
        <f>'Data Compilation'!G133</f>
        <v>40</v>
      </c>
      <c r="J130" s="51">
        <f>'Data Compilation'!U133</f>
        <v>0</v>
      </c>
      <c r="K130" s="52" t="str">
        <f>'Data Compilation'!V133</f>
        <v>nan</v>
      </c>
      <c r="L130" s="33">
        <v>0</v>
      </c>
      <c r="M130" s="53">
        <f>'Data Compilation'!I133</f>
        <v>2</v>
      </c>
      <c r="N130" s="53">
        <f>'Data Compilation'!AB133</f>
        <v>1</v>
      </c>
    </row>
    <row r="131" spans="1:14">
      <c r="A131" s="54">
        <v>6</v>
      </c>
      <c r="B131" s="33">
        <v>0</v>
      </c>
      <c r="C131" s="51">
        <f>'Data Compilation'!AA134</f>
        <v>1</v>
      </c>
      <c r="D131" s="52">
        <f>'Data Compilation'!H134</f>
        <v>7.7645713530756222</v>
      </c>
      <c r="E131" s="51" t="str">
        <f>'Data Compilation'!V134</f>
        <v>nan</v>
      </c>
      <c r="F131" s="51">
        <f>'Data Compilation'!O134</f>
        <v>7</v>
      </c>
      <c r="G131" s="51">
        <f>'Data Compilation'!L134</f>
        <v>2</v>
      </c>
      <c r="H131" s="51">
        <f>'Data Compilation'!F134</f>
        <v>15</v>
      </c>
      <c r="I131" s="51">
        <f>'Data Compilation'!G134</f>
        <v>30</v>
      </c>
      <c r="J131" s="51">
        <f>'Data Compilation'!U134</f>
        <v>0</v>
      </c>
      <c r="K131" s="52" t="str">
        <f>'Data Compilation'!V134</f>
        <v>nan</v>
      </c>
      <c r="L131" s="33">
        <v>0</v>
      </c>
      <c r="M131" s="53">
        <f>'Data Compilation'!I134</f>
        <v>2</v>
      </c>
      <c r="N131" s="53">
        <f>'Data Compilation'!AB134</f>
        <v>1</v>
      </c>
    </row>
    <row r="132" spans="1:14">
      <c r="A132" s="54">
        <v>6</v>
      </c>
      <c r="B132" s="33">
        <v>0</v>
      </c>
      <c r="C132" s="51">
        <f>'Data Compilation'!AA135</f>
        <v>0.25</v>
      </c>
      <c r="D132" s="52">
        <f>'Data Compilation'!H135</f>
        <v>15.529142706151244</v>
      </c>
      <c r="E132" s="51" t="str">
        <f>'Data Compilation'!V135</f>
        <v>nan</v>
      </c>
      <c r="F132" s="51">
        <f>'Data Compilation'!O135</f>
        <v>2</v>
      </c>
      <c r="G132" s="51">
        <f>'Data Compilation'!L135</f>
        <v>2</v>
      </c>
      <c r="H132" s="51">
        <f>'Data Compilation'!F135</f>
        <v>15</v>
      </c>
      <c r="I132" s="51">
        <f>'Data Compilation'!G135</f>
        <v>60</v>
      </c>
      <c r="J132" s="51">
        <f>'Data Compilation'!U135</f>
        <v>0</v>
      </c>
      <c r="K132" s="52" t="str">
        <f>'Data Compilation'!V135</f>
        <v>nan</v>
      </c>
      <c r="L132" s="33">
        <v>0</v>
      </c>
      <c r="M132" s="53">
        <f>'Data Compilation'!I135</f>
        <v>1</v>
      </c>
      <c r="N132" s="53">
        <f>'Data Compilation'!AB135</f>
        <v>1</v>
      </c>
    </row>
    <row r="133" spans="1:14">
      <c r="A133" s="54">
        <v>6</v>
      </c>
      <c r="B133" s="33">
        <v>0</v>
      </c>
      <c r="C133" s="51">
        <f>'Data Compilation'!AA136</f>
        <v>0.25</v>
      </c>
      <c r="D133" s="52">
        <f>'Data Compilation'!H136</f>
        <v>20.964342653304179</v>
      </c>
      <c r="E133" s="51" t="str">
        <f>'Data Compilation'!V136</f>
        <v>nan</v>
      </c>
      <c r="F133" s="51">
        <f>'Data Compilation'!O136</f>
        <v>6</v>
      </c>
      <c r="G133" s="51">
        <f>'Data Compilation'!L136</f>
        <v>2</v>
      </c>
      <c r="H133" s="51">
        <f>'Data Compilation'!F136</f>
        <v>15</v>
      </c>
      <c r="I133" s="51">
        <f>'Data Compilation'!G136</f>
        <v>81</v>
      </c>
      <c r="J133" s="51">
        <f>'Data Compilation'!U136</f>
        <v>0</v>
      </c>
      <c r="K133" s="52" t="str">
        <f>'Data Compilation'!V136</f>
        <v>nan</v>
      </c>
      <c r="L133" s="33">
        <v>0</v>
      </c>
      <c r="M133" s="53">
        <f>'Data Compilation'!I136</f>
        <v>1</v>
      </c>
      <c r="N133" s="53">
        <f>'Data Compilation'!AB136</f>
        <v>1</v>
      </c>
    </row>
    <row r="134" spans="1:14">
      <c r="A134" s="54">
        <v>7</v>
      </c>
      <c r="B134" s="33">
        <v>0</v>
      </c>
      <c r="C134" s="51">
        <f>'Data Compilation'!AA137</f>
        <v>1</v>
      </c>
      <c r="D134" s="52">
        <f>'Data Compilation'!H137</f>
        <v>3.4793275240016359E-2</v>
      </c>
      <c r="E134" s="51">
        <f>'Data Compilation'!V137</f>
        <v>8.3963554500025614E-2</v>
      </c>
      <c r="F134" s="51">
        <f>'Data Compilation'!O137</f>
        <v>0.14335159341269901</v>
      </c>
      <c r="G134" s="51">
        <f>'Data Compilation'!L137</f>
        <v>0.1</v>
      </c>
      <c r="H134" s="51">
        <f>'Data Compilation'!F137</f>
        <v>8</v>
      </c>
      <c r="I134" s="51">
        <f>'Data Compilation'!G137</f>
        <v>0.25</v>
      </c>
      <c r="J134" s="51">
        <f>'Data Compilation'!U137</f>
        <v>32.113146173716103</v>
      </c>
      <c r="K134" s="52">
        <f>'Data Compilation'!V137</f>
        <v>8.3963554500025614E-2</v>
      </c>
      <c r="L134" s="33">
        <v>0</v>
      </c>
      <c r="M134" s="53">
        <f>'Data Compilation'!I137</f>
        <v>0.1</v>
      </c>
      <c r="N134" s="53">
        <f>'Data Compilation'!AB137</f>
        <v>1</v>
      </c>
    </row>
    <row r="135" spans="1:14">
      <c r="A135" s="54">
        <v>7</v>
      </c>
      <c r="B135" s="33">
        <v>0</v>
      </c>
      <c r="C135" s="51">
        <f>'Data Compilation'!AA138</f>
        <v>1</v>
      </c>
      <c r="D135" s="52">
        <f>'Data Compilation'!H138</f>
        <v>6.9586550480032719E-2</v>
      </c>
      <c r="E135" s="51">
        <f>'Data Compilation'!V138</f>
        <v>0.14620659015283907</v>
      </c>
      <c r="F135" s="51">
        <f>'Data Compilation'!O138</f>
        <v>0.245835932759607</v>
      </c>
      <c r="G135" s="51">
        <f>'Data Compilation'!L138</f>
        <v>0.1</v>
      </c>
      <c r="H135" s="51">
        <f>'Data Compilation'!F138</f>
        <v>8</v>
      </c>
      <c r="I135" s="51">
        <f>'Data Compilation'!G138</f>
        <v>0.5</v>
      </c>
      <c r="J135" s="51">
        <f>'Data Compilation'!U138</f>
        <v>33.063046782817501</v>
      </c>
      <c r="K135" s="52">
        <f>'Data Compilation'!V138</f>
        <v>0.14620659015283907</v>
      </c>
      <c r="L135" s="33">
        <v>0</v>
      </c>
      <c r="M135" s="53">
        <f>'Data Compilation'!I138</f>
        <v>0.1</v>
      </c>
      <c r="N135" s="53">
        <f>'Data Compilation'!AB138</f>
        <v>1</v>
      </c>
    </row>
    <row r="136" spans="1:14">
      <c r="A136" s="54">
        <v>7</v>
      </c>
      <c r="B136" s="33">
        <v>0</v>
      </c>
      <c r="C136" s="51">
        <f>'Data Compilation'!AA139</f>
        <v>1</v>
      </c>
      <c r="D136" s="52">
        <f>'Data Compilation'!H139</f>
        <v>0.13917310096006544</v>
      </c>
      <c r="E136" s="51">
        <f>'Data Compilation'!V139</f>
        <v>0.32214710741191738</v>
      </c>
      <c r="F136" s="51">
        <f>'Data Compilation'!O139</f>
        <v>0.409954449505612</v>
      </c>
      <c r="G136" s="51">
        <f>'Data Compilation'!L139</f>
        <v>0.1</v>
      </c>
      <c r="H136" s="51">
        <f>'Data Compilation'!F139</f>
        <v>8</v>
      </c>
      <c r="I136" s="51">
        <f>'Data Compilation'!G139</f>
        <v>1</v>
      </c>
      <c r="J136" s="51">
        <f>'Data Compilation'!U139</f>
        <v>34.274871642235198</v>
      </c>
      <c r="K136" s="52">
        <f>'Data Compilation'!V139</f>
        <v>0.32214710741191738</v>
      </c>
      <c r="L136" s="33">
        <v>0</v>
      </c>
      <c r="M136" s="53">
        <f>'Data Compilation'!I139</f>
        <v>0.1</v>
      </c>
      <c r="N136" s="53">
        <f>'Data Compilation'!AB139</f>
        <v>1</v>
      </c>
    </row>
    <row r="137" spans="1:14">
      <c r="A137" s="54">
        <v>7</v>
      </c>
      <c r="B137" s="33">
        <v>0</v>
      </c>
      <c r="C137" s="51">
        <f>'Data Compilation'!AA140</f>
        <v>1</v>
      </c>
      <c r="D137" s="52">
        <f>'Data Compilation'!H140</f>
        <v>0.27834620192013088</v>
      </c>
      <c r="E137" s="51">
        <f>'Data Compilation'!V140</f>
        <v>0.66973344981056537</v>
      </c>
      <c r="F137" s="51">
        <f>'Data Compilation'!O140</f>
        <v>0.98308734926888697</v>
      </c>
      <c r="G137" s="51">
        <f>'Data Compilation'!L140</f>
        <v>0.1</v>
      </c>
      <c r="H137" s="51">
        <f>'Data Compilation'!F140</f>
        <v>8</v>
      </c>
      <c r="I137" s="51">
        <f>'Data Compilation'!G140</f>
        <v>2</v>
      </c>
      <c r="J137" s="51">
        <f>'Data Compilation'!U140</f>
        <v>34.189406099518401</v>
      </c>
      <c r="K137" s="52">
        <f>'Data Compilation'!V140</f>
        <v>0.66973344981056537</v>
      </c>
      <c r="L137" s="33">
        <v>0</v>
      </c>
      <c r="M137" s="53">
        <f>'Data Compilation'!I140</f>
        <v>0.1</v>
      </c>
      <c r="N137" s="53">
        <f>'Data Compilation'!AB140</f>
        <v>1</v>
      </c>
    </row>
    <row r="138" spans="1:14">
      <c r="A138" s="54">
        <v>7</v>
      </c>
      <c r="B138" s="33">
        <v>0</v>
      </c>
      <c r="C138" s="51">
        <f>'Data Compilation'!AA141</f>
        <v>1</v>
      </c>
      <c r="D138" s="52">
        <f>'Data Compilation'!H141</f>
        <v>0.41751930288019634</v>
      </c>
      <c r="E138" s="51">
        <f>'Data Compilation'!V141</f>
        <v>0.98874264927394917</v>
      </c>
      <c r="F138" s="51">
        <f>'Data Compilation'!O141</f>
        <v>1.65822600907591</v>
      </c>
      <c r="G138" s="51">
        <f>'Data Compilation'!L141</f>
        <v>0.1</v>
      </c>
      <c r="H138" s="51">
        <f>'Data Compilation'!F141</f>
        <v>8</v>
      </c>
      <c r="I138" s="51">
        <f>'Data Compilation'!G141</f>
        <v>3</v>
      </c>
      <c r="J138" s="51">
        <f>'Data Compilation'!U141</f>
        <v>34.101814548276302</v>
      </c>
      <c r="K138" s="52">
        <f>'Data Compilation'!V141</f>
        <v>0.98874264927394917</v>
      </c>
      <c r="L138" s="33">
        <v>0</v>
      </c>
      <c r="M138" s="53">
        <f>'Data Compilation'!I141</f>
        <v>0.1</v>
      </c>
      <c r="N138" s="53">
        <f>'Data Compilation'!AB141</f>
        <v>1</v>
      </c>
    </row>
    <row r="139" spans="1:14">
      <c r="A139" s="54">
        <v>7</v>
      </c>
      <c r="B139" s="33">
        <v>0</v>
      </c>
      <c r="C139" s="51">
        <f>'Data Compilation'!AA142</f>
        <v>1</v>
      </c>
      <c r="D139" s="52">
        <f>'Data Compilation'!H142</f>
        <v>0.55669240384026175</v>
      </c>
      <c r="E139" s="51">
        <f>'Data Compilation'!V142</f>
        <v>1.3229376905815697</v>
      </c>
      <c r="F139" s="51">
        <f>'Data Compilation'!O142</f>
        <v>2.3333988531188798</v>
      </c>
      <c r="G139" s="51">
        <f>'Data Compilation'!L142</f>
        <v>0.1</v>
      </c>
      <c r="H139" s="51">
        <f>'Data Compilation'!F142</f>
        <v>8</v>
      </c>
      <c r="I139" s="51">
        <f>'Data Compilation'!G142</f>
        <v>4</v>
      </c>
      <c r="J139" s="51">
        <f>'Data Compilation'!U142</f>
        <v>33.334750672350097</v>
      </c>
      <c r="K139" s="52">
        <f>'Data Compilation'!V142</f>
        <v>1.3229376905815697</v>
      </c>
      <c r="L139" s="33">
        <v>0</v>
      </c>
      <c r="M139" s="53">
        <f>'Data Compilation'!I142</f>
        <v>0.1</v>
      </c>
      <c r="N139" s="53">
        <f>'Data Compilation'!AB142</f>
        <v>1</v>
      </c>
    </row>
    <row r="140" spans="1:14">
      <c r="A140" s="54">
        <v>7</v>
      </c>
      <c r="B140" s="33">
        <v>0</v>
      </c>
      <c r="C140" s="51">
        <f>'Data Compilation'!AA143</f>
        <v>1</v>
      </c>
      <c r="D140" s="52">
        <f>'Data Compilation'!H143</f>
        <v>0.69586550480032716</v>
      </c>
      <c r="E140" s="51">
        <f>'Data Compilation'!V143</f>
        <v>1.6430006854492376</v>
      </c>
      <c r="F140" s="51">
        <f>'Data Compilation'!O143</f>
        <v>2.8044234401305799</v>
      </c>
      <c r="G140" s="51">
        <f>'Data Compilation'!L143</f>
        <v>0.1</v>
      </c>
      <c r="H140" s="51">
        <f>'Data Compilation'!F143</f>
        <v>8</v>
      </c>
      <c r="I140" s="51">
        <f>'Data Compilation'!G143</f>
        <v>5</v>
      </c>
      <c r="J140" s="51">
        <f>'Data Compilation'!U143</f>
        <v>33.019251007196502</v>
      </c>
      <c r="K140" s="52">
        <f>'Data Compilation'!V143</f>
        <v>1.6430006854492376</v>
      </c>
      <c r="L140" s="33">
        <v>0</v>
      </c>
      <c r="M140" s="53">
        <f>'Data Compilation'!I143</f>
        <v>0.1</v>
      </c>
      <c r="N140" s="53">
        <f>'Data Compilation'!AB143</f>
        <v>1</v>
      </c>
    </row>
    <row r="141" spans="1:14">
      <c r="A141" s="54">
        <v>7</v>
      </c>
      <c r="B141" s="33">
        <v>0</v>
      </c>
      <c r="C141" s="51">
        <f>'Data Compilation'!AA144</f>
        <v>1</v>
      </c>
      <c r="D141" s="52">
        <f>'Data Compilation'!H144</f>
        <v>0.83503860576039268</v>
      </c>
      <c r="E141" s="51">
        <f>'Data Compilation'!V144</f>
        <v>2.0214486921646877</v>
      </c>
      <c r="F141" s="51">
        <f>'Data Compilation'!O144</f>
        <v>3.3980326972216699</v>
      </c>
      <c r="G141" s="51">
        <f>'Data Compilation'!L144</f>
        <v>0.1</v>
      </c>
      <c r="H141" s="51">
        <f>'Data Compilation'!F144</f>
        <v>8</v>
      </c>
      <c r="I141" s="51">
        <f>'Data Compilation'!G144</f>
        <v>6</v>
      </c>
      <c r="J141" s="51">
        <f>'Data Compilation'!U144</f>
        <v>34.301234147948897</v>
      </c>
      <c r="K141" s="52">
        <f>'Data Compilation'!V144</f>
        <v>2.0214486921646877</v>
      </c>
      <c r="L141" s="33">
        <v>0</v>
      </c>
      <c r="M141" s="53">
        <f>'Data Compilation'!I144</f>
        <v>0.1</v>
      </c>
      <c r="N141" s="53">
        <f>'Data Compilation'!AB144</f>
        <v>1</v>
      </c>
    </row>
    <row r="142" spans="1:14">
      <c r="A142" s="54">
        <v>7</v>
      </c>
      <c r="B142" s="33">
        <v>0</v>
      </c>
      <c r="C142" s="51">
        <f>'Data Compilation'!AA145</f>
        <v>1</v>
      </c>
      <c r="D142" s="52">
        <f>'Data Compilation'!H145</f>
        <v>0.97421170672045809</v>
      </c>
      <c r="E142" s="51">
        <f>'Data Compilation'!V145</f>
        <v>2.2010261969040288</v>
      </c>
      <c r="F142" s="51">
        <f>'Data Compilation'!O145</f>
        <v>3.8078333176655499</v>
      </c>
      <c r="G142" s="51">
        <f>'Data Compilation'!L145</f>
        <v>0.1</v>
      </c>
      <c r="H142" s="51">
        <f>'Data Compilation'!F145</f>
        <v>8</v>
      </c>
      <c r="I142" s="51">
        <f>'Data Compilation'!G145</f>
        <v>7</v>
      </c>
      <c r="J142" s="51">
        <f>'Data Compilation'!U145</f>
        <v>31.2508371158568</v>
      </c>
      <c r="K142" s="52">
        <f>'Data Compilation'!V145</f>
        <v>2.2010261969040288</v>
      </c>
      <c r="L142" s="33">
        <v>0</v>
      </c>
      <c r="M142" s="53">
        <f>'Data Compilation'!I145</f>
        <v>0.1</v>
      </c>
      <c r="N142" s="53">
        <f>'Data Compilation'!AB145</f>
        <v>1</v>
      </c>
    </row>
    <row r="143" spans="1:14">
      <c r="A143" s="54">
        <v>7</v>
      </c>
      <c r="B143" s="33">
        <v>0</v>
      </c>
      <c r="C143" s="51">
        <f>'Data Compilation'!AA146</f>
        <v>1</v>
      </c>
      <c r="D143" s="52">
        <f>'Data Compilation'!H146</f>
        <v>1.1133848076805235</v>
      </c>
      <c r="E143" s="51">
        <f>'Data Compilation'!V146</f>
        <v>2.6435143935538163</v>
      </c>
      <c r="F143" s="51">
        <f>'Data Compilation'!O146</f>
        <v>4.4217821951407101</v>
      </c>
      <c r="G143" s="51">
        <f>'Data Compilation'!L146</f>
        <v>0.1</v>
      </c>
      <c r="H143" s="51">
        <f>'Data Compilation'!F146</f>
        <v>8</v>
      </c>
      <c r="I143" s="51">
        <f>'Data Compilation'!G146</f>
        <v>8</v>
      </c>
      <c r="J143" s="51">
        <f>'Data Compilation'!U146</f>
        <v>32.988636484432199</v>
      </c>
      <c r="K143" s="52">
        <f>'Data Compilation'!V146</f>
        <v>2.6435143935538163</v>
      </c>
      <c r="L143" s="33">
        <v>0</v>
      </c>
      <c r="M143" s="53">
        <f>'Data Compilation'!I146</f>
        <v>0.1</v>
      </c>
      <c r="N143" s="53">
        <f>'Data Compilation'!AB146</f>
        <v>1</v>
      </c>
    </row>
    <row r="144" spans="1:14">
      <c r="A144" s="54">
        <v>8</v>
      </c>
      <c r="B144" s="33">
        <v>1</v>
      </c>
      <c r="C144" s="51">
        <f>'Data Compilation'!AA147</f>
        <v>1</v>
      </c>
      <c r="D144" s="52">
        <f>'Data Compilation'!H147</f>
        <v>0.79144633567021505</v>
      </c>
      <c r="E144" s="51">
        <f>'Data Compilation'!V147</f>
        <v>0.81731526856420134</v>
      </c>
      <c r="F144" s="51">
        <f>'Data Compilation'!O147</f>
        <v>3.1</v>
      </c>
      <c r="G144" s="51">
        <f>'Data Compilation'!L147</f>
        <v>0.05</v>
      </c>
      <c r="H144" s="51">
        <f>'Data Compilation'!F147</f>
        <v>12.7</v>
      </c>
      <c r="I144" s="51">
        <f>'Data Compilation'!G147</f>
        <v>3.6</v>
      </c>
      <c r="J144" s="51">
        <f>'Data Compilation'!U147</f>
        <v>21.3</v>
      </c>
      <c r="K144" s="52">
        <f>'Data Compilation'!V147</f>
        <v>0.81731526856420134</v>
      </c>
      <c r="L144" s="33">
        <v>0</v>
      </c>
      <c r="M144" s="53">
        <f>'Data Compilation'!I147</f>
        <v>0.05</v>
      </c>
      <c r="N144" s="53">
        <f>'Data Compilation'!AB147</f>
        <v>1</v>
      </c>
    </row>
    <row r="145" spans="1:14">
      <c r="A145" s="54">
        <v>8</v>
      </c>
      <c r="B145" s="33">
        <v>1</v>
      </c>
      <c r="C145" s="51">
        <f>'Data Compilation'!AA148</f>
        <v>1</v>
      </c>
      <c r="D145" s="52">
        <f>'Data Compilation'!H148</f>
        <v>0.60285488815633481</v>
      </c>
      <c r="E145" s="51">
        <f>'Data Compilation'!V148</f>
        <v>0.52204007859266532</v>
      </c>
      <c r="F145" s="51">
        <f>'Data Compilation'!O148</f>
        <v>2.1</v>
      </c>
      <c r="G145" s="51">
        <f>'Data Compilation'!L148</f>
        <v>5.2499999999999998E-2</v>
      </c>
      <c r="H145" s="51">
        <f>'Data Compilation'!F148</f>
        <v>11.4</v>
      </c>
      <c r="I145" s="51">
        <f>'Data Compilation'!G148</f>
        <v>3.05</v>
      </c>
      <c r="J145" s="51">
        <f>'Data Compilation'!U148</f>
        <v>16.3</v>
      </c>
      <c r="K145" s="52">
        <f>'Data Compilation'!V148</f>
        <v>0.52204007859266532</v>
      </c>
      <c r="L145" s="33">
        <v>0</v>
      </c>
      <c r="M145" s="53">
        <f>'Data Compilation'!I148</f>
        <v>0.05</v>
      </c>
      <c r="N145" s="53">
        <f>'Data Compilation'!AB148</f>
        <v>1</v>
      </c>
    </row>
    <row r="146" spans="1:14">
      <c r="A146" s="54">
        <v>8</v>
      </c>
      <c r="B146" s="33">
        <v>1</v>
      </c>
      <c r="C146" s="51">
        <f>'Data Compilation'!AA149</f>
        <v>1</v>
      </c>
      <c r="D146" s="52">
        <f>'Data Compilation'!H149</f>
        <v>0.72192277146918438</v>
      </c>
      <c r="E146" s="51">
        <f>'Data Compilation'!V149</f>
        <v>0.90943735687378069</v>
      </c>
      <c r="F146" s="51">
        <f>'Data Compilation'!O149</f>
        <v>1.5</v>
      </c>
      <c r="G146" s="51">
        <f>'Data Compilation'!L149</f>
        <v>0.03</v>
      </c>
      <c r="H146" s="51">
        <f>'Data Compilation'!F149</f>
        <v>11.7</v>
      </c>
      <c r="I146" s="51">
        <f>'Data Compilation'!G149</f>
        <v>3.56</v>
      </c>
      <c r="J146" s="51">
        <f>'Data Compilation'!U149</f>
        <v>24.9</v>
      </c>
      <c r="K146" s="52">
        <f>'Data Compilation'!V149</f>
        <v>0.90943735687378069</v>
      </c>
      <c r="L146" s="33">
        <v>0</v>
      </c>
      <c r="M146" s="53">
        <f>'Data Compilation'!I149</f>
        <v>0.03</v>
      </c>
      <c r="N146" s="53">
        <f>'Data Compilation'!AB149</f>
        <v>1</v>
      </c>
    </row>
    <row r="147" spans="1:14">
      <c r="A147" s="54">
        <v>8</v>
      </c>
      <c r="B147" s="33">
        <v>1</v>
      </c>
      <c r="C147" s="51">
        <f>'Data Compilation'!AA150</f>
        <v>1</v>
      </c>
      <c r="D147" s="52">
        <f>'Data Compilation'!H150</f>
        <v>0.60989586283071195</v>
      </c>
      <c r="E147" s="51">
        <f>'Data Compilation'!V150</f>
        <v>0.56517961153961149</v>
      </c>
      <c r="F147" s="51">
        <f>'Data Compilation'!O150</f>
        <v>1.2</v>
      </c>
      <c r="G147" s="51">
        <f>'Data Compilation'!L150</f>
        <v>0.03</v>
      </c>
      <c r="H147" s="51">
        <f>'Data Compilation'!F150</f>
        <v>11.2</v>
      </c>
      <c r="I147" s="51">
        <f>'Data Compilation'!G150</f>
        <v>3.14</v>
      </c>
      <c r="J147" s="51">
        <f>'Data Compilation'!U150</f>
        <v>19.3</v>
      </c>
      <c r="K147" s="52">
        <f>'Data Compilation'!V150</f>
        <v>0.56517961153961149</v>
      </c>
      <c r="L147" s="33">
        <v>0</v>
      </c>
      <c r="M147" s="53">
        <f>'Data Compilation'!I150</f>
        <v>0.03</v>
      </c>
      <c r="N147" s="53">
        <f>'Data Compilation'!AB150</f>
        <v>1</v>
      </c>
    </row>
    <row r="148" spans="1:14">
      <c r="A148" s="54">
        <v>8</v>
      </c>
      <c r="B148" s="33">
        <v>1</v>
      </c>
      <c r="C148" s="51">
        <f>'Data Compilation'!AA151</f>
        <v>1</v>
      </c>
      <c r="D148" s="52">
        <f>'Data Compilation'!H151</f>
        <v>0.65706886206144288</v>
      </c>
      <c r="E148" s="51">
        <f>'Data Compilation'!V151</f>
        <v>1.3211537762039891</v>
      </c>
      <c r="F148" s="51">
        <f>'Data Compilation'!O151</f>
        <v>0.9</v>
      </c>
      <c r="G148" s="51">
        <f>'Data Compilation'!L151</f>
        <v>0.02</v>
      </c>
      <c r="H148" s="51">
        <f>'Data Compilation'!F151</f>
        <v>9.6</v>
      </c>
      <c r="I148" s="51">
        <f>'Data Compilation'!G151</f>
        <v>3.94</v>
      </c>
      <c r="J148" s="51">
        <f>'Data Compilation'!U151</f>
        <v>33.4</v>
      </c>
      <c r="K148" s="52">
        <f>'Data Compilation'!V151</f>
        <v>1.3211537762039891</v>
      </c>
      <c r="L148" s="33">
        <v>0</v>
      </c>
      <c r="M148" s="53">
        <f>'Data Compilation'!I151</f>
        <v>0.02</v>
      </c>
      <c r="N148" s="53">
        <f>'Data Compilation'!AB151</f>
        <v>1</v>
      </c>
    </row>
    <row r="149" spans="1:14">
      <c r="A149" s="54">
        <v>8</v>
      </c>
      <c r="B149" s="33">
        <v>1</v>
      </c>
      <c r="C149" s="51">
        <f>'Data Compilation'!AA152</f>
        <v>1</v>
      </c>
      <c r="D149" s="52">
        <f>'Data Compilation'!H152</f>
        <v>0.55318890941374854</v>
      </c>
      <c r="E149" s="51">
        <f>'Data Compilation'!V152</f>
        <v>0.67867170005617372</v>
      </c>
      <c r="F149" s="51">
        <f>'Data Compilation'!O152</f>
        <v>0.5</v>
      </c>
      <c r="G149" s="51">
        <f>'Data Compilation'!L152</f>
        <v>0.02</v>
      </c>
      <c r="H149" s="51">
        <f>'Data Compilation'!F152</f>
        <v>9.1999999999999993</v>
      </c>
      <c r="I149" s="51">
        <f>'Data Compilation'!G152</f>
        <v>3.46</v>
      </c>
      <c r="J149" s="51">
        <f>'Data Compilation'!U152</f>
        <v>20.7</v>
      </c>
      <c r="K149" s="52">
        <f>'Data Compilation'!V152</f>
        <v>0.67867170005617372</v>
      </c>
      <c r="L149" s="33">
        <v>0</v>
      </c>
      <c r="M149" s="53">
        <f>'Data Compilation'!I152</f>
        <v>0.02</v>
      </c>
      <c r="N149" s="53">
        <f>'Data Compilation'!AB152</f>
        <v>1</v>
      </c>
    </row>
    <row r="150" spans="1:14">
      <c r="M150" s="55"/>
      <c r="N150" s="5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Studies</vt:lpstr>
      <vt:lpstr>Data Compilation</vt:lpstr>
      <vt:lpstr>ForMatlab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Fauria</dc:creator>
  <cp:lastModifiedBy>Kristen Fauria</cp:lastModifiedBy>
  <dcterms:created xsi:type="dcterms:W3CDTF">2016-01-20T22:34:14Z</dcterms:created>
  <dcterms:modified xsi:type="dcterms:W3CDTF">2016-08-04T04:47:55Z</dcterms:modified>
</cp:coreProperties>
</file>